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sise.envir.ee\Kasutajad$\KeM\36312124917\Desktop\KORAK-2019\KORAK_rakendusplaani aruanne 2022-2023\"/>
    </mc:Choice>
  </mc:AlternateContent>
  <xr:revisionPtr revIDLastSave="0" documentId="13_ncr:1_{FFB5DFB3-207E-4686-967A-BB1DB6E7C5EC}" xr6:coauthVersionLast="47" xr6:coauthVersionMax="47" xr10:uidLastSave="{00000000-0000-0000-0000-000000000000}"/>
  <bookViews>
    <workbookView xWindow="-110" yWindow="-110" windowWidth="19420" windowHeight="10420" xr2:uid="{00000000-000D-0000-FFFF-FFFF00000000}"/>
  </bookViews>
  <sheets>
    <sheet name="JUHIS" sheetId="13" r:id="rId1"/>
    <sheet name="Rak.plaan2022-2025_täitmine" sheetId="1" r:id="rId2"/>
    <sheet name="KeA_Rak.plaan2022-2023 " sheetId="7" r:id="rId3"/>
    <sheet name="MKM ja ALARA_Rak.plaan2022-2023" sheetId="8" r:id="rId4"/>
    <sheet name="KEMIT_Rak.plaan2022-2023" sheetId="9" r:id="rId5"/>
    <sheet name="SiM_Rak.plaan2020-2021" sheetId="10" r:id="rId6"/>
    <sheet name="SoM ja TervA_Rak.plaan2020-2021" sheetId="11" r:id="rId7"/>
    <sheet name="MTA_Rak.plaan2020-2021" sheetId="12" r:id="rId8"/>
  </sheets>
  <definedNames>
    <definedName name="_xlnm._FilterDatabase" localSheetId="2" hidden="1">'KeA_Rak.plaan2022-2023 '!$A$2:$AA$8</definedName>
    <definedName name="_xlnm._FilterDatabase" localSheetId="4" hidden="1">'KEMIT_Rak.plaan2022-2023'!$A$2:$AA$5</definedName>
    <definedName name="_xlnm._FilterDatabase" localSheetId="3" hidden="1">'MKM ja ALARA_Rak.plaan2022-2023'!$A$2:$AA$5</definedName>
    <definedName name="_xlnm._FilterDatabase" localSheetId="7" hidden="1">'MTA_Rak.plaan2020-2021'!$A$2:$AA$2</definedName>
    <definedName name="_xlnm._FilterDatabase" localSheetId="1" hidden="1">'Rak.plaan2022-2025_täitmine'!$A$2:$AA$10</definedName>
    <definedName name="_xlnm._FilterDatabase" localSheetId="5" hidden="1">'SiM_Rak.plaan2020-2021'!$A$2:$AA$2</definedName>
    <definedName name="_xlnm._FilterDatabase" localSheetId="6" hidden="1">'SoM ja TervA_Rak.plaan2020-2021'!$A$2:$AA$2</definedName>
    <definedName name="_Toc530730174" localSheetId="2">'KeA_Rak.plaan2022-2023 '!$B$44</definedName>
    <definedName name="_Toc530730174" localSheetId="4">'KEMIT_Rak.plaan2022-2023'!#REF!</definedName>
    <definedName name="_Toc530730174" localSheetId="3">'MKM ja ALARA_Rak.plaan2022-2023'!#REF!</definedName>
    <definedName name="_Toc530730174" localSheetId="7">'MTA_Rak.plaan2020-2021'!#REF!</definedName>
    <definedName name="_Toc530730174" localSheetId="1">'Rak.plaan2022-2025_täitmine'!$B$71</definedName>
    <definedName name="_Toc530730174" localSheetId="5">'SiM_Rak.plaan2020-2021'!#REF!</definedName>
    <definedName name="_Toc530730174" localSheetId="6">'SoM ja TervA_Rak.plaan2020-2021'!$B$14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 i="1" l="1"/>
  <c r="Z24" i="11" l="1"/>
  <c r="Y24" i="11"/>
  <c r="AA24" i="11" s="1"/>
  <c r="U24" i="11"/>
  <c r="R24" i="11"/>
  <c r="V24" i="11" s="1"/>
  <c r="Z23" i="11"/>
  <c r="Y23" i="11"/>
  <c r="U23" i="11"/>
  <c r="R23" i="11"/>
  <c r="V23" i="11" s="1"/>
  <c r="Z21" i="11"/>
  <c r="Y21" i="11"/>
  <c r="AA21" i="11" s="1"/>
  <c r="U21" i="11"/>
  <c r="R21" i="11"/>
  <c r="V21" i="11" s="1"/>
  <c r="Z19" i="11"/>
  <c r="Y19" i="11"/>
  <c r="U19" i="11"/>
  <c r="R19" i="11"/>
  <c r="V19" i="11" s="1"/>
  <c r="Z18" i="11"/>
  <c r="Y18" i="11"/>
  <c r="AA18" i="11" s="1"/>
  <c r="U18" i="11"/>
  <c r="R18" i="11"/>
  <c r="V18" i="11" s="1"/>
  <c r="Z16" i="11"/>
  <c r="Y16" i="11"/>
  <c r="AA16" i="11" s="1"/>
  <c r="U16" i="11"/>
  <c r="R16" i="11"/>
  <c r="V16" i="11" s="1"/>
  <c r="Z15" i="11"/>
  <c r="Y15" i="11"/>
  <c r="AA15" i="11" s="1"/>
  <c r="U15" i="11"/>
  <c r="R15" i="11"/>
  <c r="V15" i="11" s="1"/>
  <c r="AA23" i="11" l="1"/>
  <c r="AA19" i="11"/>
  <c r="T11" i="10"/>
  <c r="U11" i="10" s="1"/>
  <c r="V11" i="10" s="1"/>
  <c r="R11" i="10"/>
  <c r="L11" i="10"/>
  <c r="I11" i="10"/>
  <c r="M11" i="10" s="1"/>
  <c r="Y11" i="10" s="1"/>
  <c r="T33" i="7"/>
  <c r="U33" i="7" s="1"/>
  <c r="R33" i="7"/>
  <c r="L33" i="7"/>
  <c r="I33" i="7"/>
  <c r="M33" i="7" s="1"/>
  <c r="AA11" i="10" l="1"/>
  <c r="Z11" i="10"/>
  <c r="Z33" i="7"/>
  <c r="V33" i="7"/>
  <c r="Y33" i="7"/>
  <c r="AA33" i="7" s="1"/>
  <c r="Z5" i="12" l="1"/>
  <c r="U5" i="12"/>
  <c r="R5" i="12"/>
  <c r="T4" i="12"/>
  <c r="T3" i="12" s="1"/>
  <c r="S4" i="12"/>
  <c r="S3" i="12" s="1"/>
  <c r="Q4" i="12"/>
  <c r="Q3" i="12" s="1"/>
  <c r="P4" i="12"/>
  <c r="K4" i="12"/>
  <c r="K3" i="12" s="1"/>
  <c r="J4" i="12"/>
  <c r="H4" i="12"/>
  <c r="H3" i="12" s="1"/>
  <c r="G4" i="12"/>
  <c r="G3" i="12" s="1"/>
  <c r="X25" i="11"/>
  <c r="W25" i="11"/>
  <c r="Y22" i="11"/>
  <c r="T22" i="11"/>
  <c r="U22" i="11" s="1"/>
  <c r="Q22" i="11"/>
  <c r="T20" i="11"/>
  <c r="S20" i="11"/>
  <c r="Q20" i="11"/>
  <c r="P20" i="11"/>
  <c r="G20" i="11"/>
  <c r="T17" i="11"/>
  <c r="U17" i="11" s="1"/>
  <c r="Q17" i="11"/>
  <c r="J17" i="11"/>
  <c r="G17" i="11"/>
  <c r="T14" i="11"/>
  <c r="Q14" i="11"/>
  <c r="R14" i="11" s="1"/>
  <c r="J14" i="11"/>
  <c r="G14" i="11"/>
  <c r="Z11" i="11"/>
  <c r="Y11" i="11"/>
  <c r="U11" i="11"/>
  <c r="R11" i="11"/>
  <c r="L11" i="11"/>
  <c r="I11" i="11"/>
  <c r="T10" i="11"/>
  <c r="S10" i="11"/>
  <c r="S9" i="11" s="1"/>
  <c r="Q10" i="11"/>
  <c r="Q9" i="11" s="1"/>
  <c r="P10" i="11"/>
  <c r="K10" i="11"/>
  <c r="J10" i="11"/>
  <c r="H10" i="11"/>
  <c r="H9" i="11" s="1"/>
  <c r="G10" i="11"/>
  <c r="G9" i="11" s="1"/>
  <c r="Z5" i="11"/>
  <c r="Y5" i="11"/>
  <c r="U5" i="11"/>
  <c r="R5" i="11"/>
  <c r="L5" i="11"/>
  <c r="M5" i="11" s="1"/>
  <c r="Q4" i="11"/>
  <c r="K4" i="11"/>
  <c r="G4" i="11"/>
  <c r="G25" i="11"/>
  <c r="T10" i="10"/>
  <c r="T9" i="10" s="1"/>
  <c r="S10" i="10"/>
  <c r="S9" i="10" s="1"/>
  <c r="Q10" i="10"/>
  <c r="Q9" i="10" s="1"/>
  <c r="P10" i="10"/>
  <c r="K10" i="10"/>
  <c r="J10" i="10"/>
  <c r="H10" i="10"/>
  <c r="H9" i="10" s="1"/>
  <c r="G10" i="10"/>
  <c r="Z6" i="10"/>
  <c r="Y6" i="10"/>
  <c r="U6" i="10"/>
  <c r="R6" i="10"/>
  <c r="L6" i="10"/>
  <c r="M6" i="10" s="1"/>
  <c r="T5" i="10"/>
  <c r="S5" i="10"/>
  <c r="Q5" i="10"/>
  <c r="P5" i="10"/>
  <c r="K5" i="10"/>
  <c r="J5" i="10"/>
  <c r="H5" i="10"/>
  <c r="G5" i="10"/>
  <c r="G4" i="10" s="1"/>
  <c r="T3" i="1"/>
  <c r="G4" i="1"/>
  <c r="G3" i="1" s="1"/>
  <c r="H4" i="1"/>
  <c r="H3" i="1" s="1"/>
  <c r="K4" i="1"/>
  <c r="K3" i="1" s="1"/>
  <c r="Q4" i="1"/>
  <c r="Q3" i="1" s="1"/>
  <c r="S4" i="1"/>
  <c r="U4" i="1" s="1"/>
  <c r="U3" i="1" s="1"/>
  <c r="T4" i="1"/>
  <c r="I5" i="1"/>
  <c r="L5" i="1"/>
  <c r="R5" i="1"/>
  <c r="V5" i="1" s="1"/>
  <c r="U5" i="1"/>
  <c r="Y5" i="1"/>
  <c r="AA5" i="1" s="1"/>
  <c r="Z5" i="1"/>
  <c r="I6" i="1"/>
  <c r="L6" i="1"/>
  <c r="AA6" i="1"/>
  <c r="I7" i="1"/>
  <c r="M7" i="1" s="1"/>
  <c r="L7" i="1"/>
  <c r="R7" i="1"/>
  <c r="U7" i="1"/>
  <c r="Y7" i="1"/>
  <c r="AA7" i="1" s="1"/>
  <c r="Z7" i="1"/>
  <c r="I8" i="1"/>
  <c r="L8" i="1"/>
  <c r="Y8" i="1"/>
  <c r="Z8" i="1"/>
  <c r="J9" i="1"/>
  <c r="J4" i="1" s="1"/>
  <c r="P4" i="1"/>
  <c r="R9" i="1"/>
  <c r="U9" i="1"/>
  <c r="Z9" i="1"/>
  <c r="L10" i="1"/>
  <c r="M10" i="1" s="1"/>
  <c r="R10" i="1"/>
  <c r="U10" i="1"/>
  <c r="Y10" i="1"/>
  <c r="AA10" i="1" s="1"/>
  <c r="Z10" i="1"/>
  <c r="R14" i="1"/>
  <c r="U14" i="1"/>
  <c r="Y14" i="1"/>
  <c r="Z14" i="1"/>
  <c r="R15" i="1"/>
  <c r="U15" i="1"/>
  <c r="V15" i="1" s="1"/>
  <c r="Y15" i="1"/>
  <c r="Z15" i="1"/>
  <c r="AA15" i="1" s="1"/>
  <c r="R16" i="1"/>
  <c r="U16" i="1"/>
  <c r="Y16" i="1"/>
  <c r="AA16" i="1" s="1"/>
  <c r="Z16" i="1"/>
  <c r="I18" i="1"/>
  <c r="M18" i="1" s="1"/>
  <c r="R18" i="1"/>
  <c r="V18" i="1" s="1"/>
  <c r="U18" i="1"/>
  <c r="Y18" i="1"/>
  <c r="Z18" i="1"/>
  <c r="G19" i="1"/>
  <c r="H19" i="1"/>
  <c r="J19" i="1"/>
  <c r="K19" i="1"/>
  <c r="P19" i="1"/>
  <c r="R19" i="1" s="1"/>
  <c r="Q19" i="1"/>
  <c r="S19" i="1"/>
  <c r="U19" i="1" s="1"/>
  <c r="T19" i="1"/>
  <c r="I20" i="1"/>
  <c r="L20" i="1"/>
  <c r="R20" i="1"/>
  <c r="U20" i="1"/>
  <c r="Y20" i="1"/>
  <c r="Z20" i="1"/>
  <c r="I21" i="1"/>
  <c r="L21" i="1"/>
  <c r="R21" i="1"/>
  <c r="U21" i="1"/>
  <c r="Y21" i="1"/>
  <c r="Z21" i="1"/>
  <c r="I22" i="1"/>
  <c r="M22" i="1" s="1"/>
  <c r="L22" i="1"/>
  <c r="Y22" i="1"/>
  <c r="Z22" i="1"/>
  <c r="I23" i="1"/>
  <c r="L23" i="1"/>
  <c r="U23" i="1"/>
  <c r="V23" i="1" s="1"/>
  <c r="Y23" i="1"/>
  <c r="Z23" i="1"/>
  <c r="I24" i="1"/>
  <c r="L24" i="1"/>
  <c r="Y24" i="1"/>
  <c r="Z24" i="1"/>
  <c r="H25" i="1"/>
  <c r="J25" i="1"/>
  <c r="K25" i="1"/>
  <c r="P25" i="1"/>
  <c r="Q25" i="1"/>
  <c r="S25" i="1"/>
  <c r="T25" i="1"/>
  <c r="L26" i="1"/>
  <c r="M26" i="1" s="1"/>
  <c r="R26" i="1"/>
  <c r="R25" i="1" s="1"/>
  <c r="U26" i="1"/>
  <c r="U25" i="1" s="1"/>
  <c r="Y26" i="1"/>
  <c r="Z26" i="1"/>
  <c r="G29" i="1"/>
  <c r="H29" i="1"/>
  <c r="J29" i="1"/>
  <c r="K29" i="1"/>
  <c r="P29" i="1"/>
  <c r="Q29" i="1"/>
  <c r="S29" i="1"/>
  <c r="T29" i="1"/>
  <c r="I30" i="1"/>
  <c r="L30" i="1"/>
  <c r="R30" i="1"/>
  <c r="U30" i="1"/>
  <c r="Y30" i="1"/>
  <c r="Z30" i="1"/>
  <c r="I31" i="1"/>
  <c r="L31" i="1"/>
  <c r="R31" i="1"/>
  <c r="U31" i="1"/>
  <c r="Y31" i="1"/>
  <c r="Z31" i="1"/>
  <c r="I32" i="1"/>
  <c r="L32" i="1"/>
  <c r="R32" i="1"/>
  <c r="U32" i="1"/>
  <c r="Y32" i="1"/>
  <c r="Z32" i="1"/>
  <c r="L33" i="1"/>
  <c r="M33" i="1" s="1"/>
  <c r="R33" i="1"/>
  <c r="U33" i="1"/>
  <c r="Y33" i="1"/>
  <c r="Z33" i="1"/>
  <c r="I34" i="1"/>
  <c r="L34" i="1"/>
  <c r="Y34" i="1"/>
  <c r="Z34" i="1"/>
  <c r="L35" i="1"/>
  <c r="M35" i="1" s="1"/>
  <c r="R35" i="1"/>
  <c r="U35" i="1"/>
  <c r="Y35" i="1"/>
  <c r="Z35" i="1"/>
  <c r="I36" i="1"/>
  <c r="L36" i="1"/>
  <c r="R36" i="1"/>
  <c r="U36" i="1"/>
  <c r="Y36" i="1"/>
  <c r="Z36" i="1"/>
  <c r="U37" i="1"/>
  <c r="V37" i="1" s="1"/>
  <c r="Y37" i="1"/>
  <c r="Z37" i="1"/>
  <c r="I38" i="1"/>
  <c r="L38" i="1"/>
  <c r="R38" i="1"/>
  <c r="U38" i="1"/>
  <c r="Y38" i="1"/>
  <c r="Z38" i="1"/>
  <c r="G39" i="1"/>
  <c r="H39" i="1"/>
  <c r="H28" i="1" s="1"/>
  <c r="J39" i="1"/>
  <c r="K39" i="1"/>
  <c r="P39" i="1"/>
  <c r="Q39" i="1"/>
  <c r="S39" i="1"/>
  <c r="T39" i="1"/>
  <c r="L40" i="1"/>
  <c r="M40" i="1" s="1"/>
  <c r="R40" i="1"/>
  <c r="V40" i="1" s="1"/>
  <c r="Y40" i="1"/>
  <c r="Z40" i="1"/>
  <c r="I41" i="1"/>
  <c r="M41" i="1" s="1"/>
  <c r="L41" i="1"/>
  <c r="R41" i="1"/>
  <c r="U41" i="1"/>
  <c r="Y41" i="1"/>
  <c r="Z41" i="1"/>
  <c r="L42" i="1"/>
  <c r="M42" i="1" s="1"/>
  <c r="R42" i="1"/>
  <c r="U42" i="1"/>
  <c r="Y42" i="1"/>
  <c r="Z42" i="1"/>
  <c r="L43" i="1"/>
  <c r="M43" i="1" s="1"/>
  <c r="R43" i="1"/>
  <c r="V43" i="1" s="1"/>
  <c r="U43" i="1"/>
  <c r="Y43" i="1"/>
  <c r="Z43" i="1"/>
  <c r="I44" i="1"/>
  <c r="M44" i="1" s="1"/>
  <c r="L44" i="1"/>
  <c r="R44" i="1"/>
  <c r="U44" i="1"/>
  <c r="Y44" i="1"/>
  <c r="AA44" i="1" s="1"/>
  <c r="Z44" i="1"/>
  <c r="G45" i="1"/>
  <c r="J45" i="1"/>
  <c r="P45" i="1"/>
  <c r="Q45" i="1"/>
  <c r="S45" i="1"/>
  <c r="T45" i="1"/>
  <c r="R46" i="1"/>
  <c r="U46" i="1"/>
  <c r="Y46" i="1"/>
  <c r="Z46" i="1"/>
  <c r="R47" i="1"/>
  <c r="U47" i="1"/>
  <c r="Y47" i="1"/>
  <c r="Z47" i="1"/>
  <c r="I51" i="1"/>
  <c r="L51" i="1"/>
  <c r="R51" i="1"/>
  <c r="U51" i="1"/>
  <c r="Z51" i="1"/>
  <c r="I52" i="1"/>
  <c r="L52" i="1"/>
  <c r="R52" i="1"/>
  <c r="U52" i="1"/>
  <c r="Z52" i="1"/>
  <c r="I53" i="1"/>
  <c r="L53" i="1"/>
  <c r="R53" i="1"/>
  <c r="U53" i="1"/>
  <c r="Z53" i="1"/>
  <c r="M55" i="1"/>
  <c r="R55" i="1"/>
  <c r="U55" i="1"/>
  <c r="Z55" i="1"/>
  <c r="R56" i="1"/>
  <c r="U56" i="1"/>
  <c r="Z56" i="1"/>
  <c r="I57" i="1"/>
  <c r="L57" i="1"/>
  <c r="R57" i="1"/>
  <c r="U57" i="1"/>
  <c r="Z57" i="1"/>
  <c r="G60" i="1"/>
  <c r="H60" i="1"/>
  <c r="J60" i="1"/>
  <c r="K60" i="1"/>
  <c r="P60" i="1"/>
  <c r="Q60" i="1"/>
  <c r="S60" i="1"/>
  <c r="T60" i="1"/>
  <c r="I61" i="1"/>
  <c r="L61" i="1"/>
  <c r="Y61" i="1"/>
  <c r="Z61" i="1"/>
  <c r="I62" i="1"/>
  <c r="L62" i="1"/>
  <c r="R62" i="1"/>
  <c r="U62" i="1"/>
  <c r="Y62" i="1"/>
  <c r="Z62" i="1"/>
  <c r="I63" i="1"/>
  <c r="L63" i="1"/>
  <c r="R63" i="1"/>
  <c r="U63" i="1"/>
  <c r="Y63" i="1"/>
  <c r="Z63" i="1"/>
  <c r="I64" i="1"/>
  <c r="L64" i="1"/>
  <c r="R64" i="1"/>
  <c r="V64" i="1" s="1"/>
  <c r="Y64" i="1"/>
  <c r="Z64" i="1"/>
  <c r="I65" i="1"/>
  <c r="L65" i="1"/>
  <c r="U65" i="1"/>
  <c r="V65" i="1" s="1"/>
  <c r="Y65" i="1"/>
  <c r="Z65" i="1"/>
  <c r="I66" i="1"/>
  <c r="L66" i="1"/>
  <c r="R66" i="1"/>
  <c r="V66" i="1" s="1"/>
  <c r="Y66" i="1"/>
  <c r="Z66" i="1"/>
  <c r="I67" i="1"/>
  <c r="L67" i="1"/>
  <c r="R67" i="1"/>
  <c r="U67" i="1"/>
  <c r="Y67" i="1"/>
  <c r="Z67" i="1"/>
  <c r="I68" i="1"/>
  <c r="L68" i="1"/>
  <c r="R68" i="1"/>
  <c r="U68" i="1"/>
  <c r="Y68" i="1"/>
  <c r="Z68" i="1"/>
  <c r="G71" i="1"/>
  <c r="J71" i="1"/>
  <c r="Q71" i="1"/>
  <c r="R71" i="1" s="1"/>
  <c r="T71" i="1"/>
  <c r="U71" i="1" s="1"/>
  <c r="R72" i="1"/>
  <c r="U72" i="1"/>
  <c r="Y72" i="1"/>
  <c r="Z72" i="1"/>
  <c r="R73" i="1"/>
  <c r="U73" i="1"/>
  <c r="Y73" i="1"/>
  <c r="Z73" i="1"/>
  <c r="G74" i="1"/>
  <c r="J74" i="1"/>
  <c r="Q74" i="1"/>
  <c r="R74" i="1" s="1"/>
  <c r="T74" i="1"/>
  <c r="U74" i="1" s="1"/>
  <c r="R75" i="1"/>
  <c r="U75" i="1"/>
  <c r="Y75" i="1"/>
  <c r="Z75" i="1"/>
  <c r="R76" i="1"/>
  <c r="U76" i="1"/>
  <c r="Y76" i="1"/>
  <c r="Z76" i="1"/>
  <c r="G77" i="1"/>
  <c r="P77" i="1"/>
  <c r="P70" i="1" s="1"/>
  <c r="Q77" i="1"/>
  <c r="S77" i="1"/>
  <c r="S70" i="1" s="1"/>
  <c r="T77" i="1"/>
  <c r="R78" i="1"/>
  <c r="U78" i="1"/>
  <c r="Y78" i="1"/>
  <c r="Z78" i="1"/>
  <c r="Q79" i="1"/>
  <c r="R79" i="1" s="1"/>
  <c r="T79" i="1"/>
  <c r="U79" i="1" s="1"/>
  <c r="Y79" i="1"/>
  <c r="R80" i="1"/>
  <c r="U80" i="1"/>
  <c r="Y80" i="1"/>
  <c r="Z80" i="1"/>
  <c r="R81" i="1"/>
  <c r="U81" i="1"/>
  <c r="Y81" i="1"/>
  <c r="Z81" i="1"/>
  <c r="W82" i="1"/>
  <c r="X82" i="1"/>
  <c r="Z11" i="9"/>
  <c r="Y11" i="9"/>
  <c r="R11" i="9"/>
  <c r="V11" i="9" s="1"/>
  <c r="L11" i="9"/>
  <c r="I11" i="9"/>
  <c r="T10" i="9"/>
  <c r="T9" i="9" s="1"/>
  <c r="S10" i="9"/>
  <c r="S9" i="9" s="1"/>
  <c r="Q10" i="9"/>
  <c r="Q9" i="9" s="1"/>
  <c r="P10" i="9"/>
  <c r="K10" i="9"/>
  <c r="K9" i="9" s="1"/>
  <c r="J10" i="9"/>
  <c r="H10" i="9"/>
  <c r="H9" i="9" s="1"/>
  <c r="G10" i="9"/>
  <c r="Z5" i="9"/>
  <c r="Y5" i="9"/>
  <c r="U5" i="9"/>
  <c r="R5" i="9"/>
  <c r="L5" i="9"/>
  <c r="M5" i="9" s="1"/>
  <c r="J4" i="9"/>
  <c r="T4" i="9"/>
  <c r="T3" i="9" s="1"/>
  <c r="S4" i="9"/>
  <c r="Q4" i="9"/>
  <c r="K4" i="9"/>
  <c r="K3" i="9" s="1"/>
  <c r="H4" i="9"/>
  <c r="G4" i="9"/>
  <c r="Z29" i="8"/>
  <c r="Y29" i="8"/>
  <c r="U29" i="8"/>
  <c r="R29" i="8"/>
  <c r="L29" i="8"/>
  <c r="I29" i="8"/>
  <c r="Z28" i="8"/>
  <c r="Y28" i="8"/>
  <c r="U28" i="8"/>
  <c r="R28" i="8"/>
  <c r="V28" i="8" s="1"/>
  <c r="L28" i="8"/>
  <c r="M28" i="8" s="1"/>
  <c r="Z27" i="8"/>
  <c r="Y27" i="8"/>
  <c r="U27" i="8"/>
  <c r="R27" i="8"/>
  <c r="L27" i="8"/>
  <c r="M27" i="8" s="1"/>
  <c r="Z26" i="8"/>
  <c r="Y26" i="8"/>
  <c r="U26" i="8"/>
  <c r="R26" i="8"/>
  <c r="L26" i="8"/>
  <c r="I26" i="8"/>
  <c r="Z25" i="8"/>
  <c r="Y25" i="8"/>
  <c r="R25" i="8"/>
  <c r="V25" i="8" s="1"/>
  <c r="L25" i="8"/>
  <c r="M25" i="8" s="1"/>
  <c r="T24" i="8"/>
  <c r="S24" i="8"/>
  <c r="Q24" i="8"/>
  <c r="P24" i="8"/>
  <c r="K24" i="8"/>
  <c r="K13" i="8" s="1"/>
  <c r="J24" i="8"/>
  <c r="H24" i="8"/>
  <c r="G24" i="8"/>
  <c r="Z23" i="8"/>
  <c r="Y23" i="8"/>
  <c r="U23" i="8"/>
  <c r="R23" i="8"/>
  <c r="L23" i="8"/>
  <c r="I23" i="8"/>
  <c r="Z22" i="8"/>
  <c r="Y22" i="8"/>
  <c r="U22" i="8"/>
  <c r="V22" i="8" s="1"/>
  <c r="Z21" i="8"/>
  <c r="Y21" i="8"/>
  <c r="U21" i="8"/>
  <c r="R21" i="8"/>
  <c r="L21" i="8"/>
  <c r="I21" i="8"/>
  <c r="Z20" i="8"/>
  <c r="Y20" i="8"/>
  <c r="U20" i="8"/>
  <c r="R20" i="8"/>
  <c r="L20" i="8"/>
  <c r="M20" i="8" s="1"/>
  <c r="Z19" i="8"/>
  <c r="Y19" i="8"/>
  <c r="L19" i="8"/>
  <c r="I19" i="8"/>
  <c r="Z18" i="8"/>
  <c r="Y18" i="8"/>
  <c r="U18" i="8"/>
  <c r="R18" i="8"/>
  <c r="L18" i="8"/>
  <c r="M18" i="8" s="1"/>
  <c r="Z17" i="8"/>
  <c r="Y17" i="8"/>
  <c r="U17" i="8"/>
  <c r="R17" i="8"/>
  <c r="L17" i="8"/>
  <c r="I17" i="8"/>
  <c r="Z16" i="8"/>
  <c r="Y16" i="8"/>
  <c r="U16" i="8"/>
  <c r="R16" i="8"/>
  <c r="L16" i="8"/>
  <c r="I16" i="8"/>
  <c r="Z15" i="8"/>
  <c r="Y15" i="8"/>
  <c r="U15" i="8"/>
  <c r="R15" i="8"/>
  <c r="L15" i="8"/>
  <c r="I15" i="8"/>
  <c r="T14" i="8"/>
  <c r="S14" i="8"/>
  <c r="Q14" i="8"/>
  <c r="P14" i="8"/>
  <c r="K14" i="8"/>
  <c r="J14" i="8"/>
  <c r="H14" i="8"/>
  <c r="G14" i="8"/>
  <c r="Z11" i="8"/>
  <c r="Y11" i="8"/>
  <c r="U11" i="8"/>
  <c r="U10" i="8" s="1"/>
  <c r="R11" i="8"/>
  <c r="L11" i="8"/>
  <c r="M11" i="8" s="1"/>
  <c r="T10" i="8"/>
  <c r="S10" i="8"/>
  <c r="Q10" i="8"/>
  <c r="P10" i="8"/>
  <c r="K10" i="8"/>
  <c r="J10" i="8"/>
  <c r="H10" i="8"/>
  <c r="Z9" i="8"/>
  <c r="Y9" i="8"/>
  <c r="U9" i="8"/>
  <c r="V9" i="8" s="1"/>
  <c r="L9" i="8"/>
  <c r="I9" i="8"/>
  <c r="T8" i="8"/>
  <c r="S8" i="8"/>
  <c r="Q8" i="8"/>
  <c r="P8" i="8"/>
  <c r="K8" i="8"/>
  <c r="J8" i="8"/>
  <c r="H8" i="8"/>
  <c r="G8" i="8"/>
  <c r="T7" i="8"/>
  <c r="G7" i="8"/>
  <c r="P7" i="8"/>
  <c r="Z5" i="8"/>
  <c r="U5" i="8"/>
  <c r="P5" i="8"/>
  <c r="P4" i="8" s="1"/>
  <c r="J5" i="8"/>
  <c r="L5" i="8" s="1"/>
  <c r="M5" i="8" s="1"/>
  <c r="T4" i="8"/>
  <c r="T3" i="8" s="1"/>
  <c r="S4" i="8"/>
  <c r="S3" i="8" s="1"/>
  <c r="Q4" i="8"/>
  <c r="Q3" i="8" s="1"/>
  <c r="K4" i="8"/>
  <c r="K3" i="8" s="1"/>
  <c r="H4" i="8"/>
  <c r="H3" i="8" s="1"/>
  <c r="G4" i="8"/>
  <c r="P3" i="8"/>
  <c r="G13" i="1"/>
  <c r="H13" i="1"/>
  <c r="J13" i="1"/>
  <c r="K13" i="1"/>
  <c r="P13" i="1"/>
  <c r="Q13" i="1"/>
  <c r="S13" i="1"/>
  <c r="T13" i="1"/>
  <c r="L17" i="1"/>
  <c r="M17" i="1" s="1"/>
  <c r="R17" i="1"/>
  <c r="U17" i="1"/>
  <c r="Y17" i="1"/>
  <c r="Z17" i="1"/>
  <c r="G50" i="1"/>
  <c r="G49" i="1" s="1"/>
  <c r="H50" i="1"/>
  <c r="H49" i="1" s="1"/>
  <c r="J50" i="1"/>
  <c r="K50" i="1"/>
  <c r="K49" i="1" s="1"/>
  <c r="P50" i="1"/>
  <c r="Q50" i="1"/>
  <c r="Q49" i="1" s="1"/>
  <c r="S50" i="1"/>
  <c r="T50" i="1"/>
  <c r="T49" i="1" s="1"/>
  <c r="I54" i="1"/>
  <c r="L54" i="1"/>
  <c r="R54" i="1"/>
  <c r="U54" i="1"/>
  <c r="Z54" i="1"/>
  <c r="X51" i="7"/>
  <c r="W51" i="7"/>
  <c r="Z50" i="7"/>
  <c r="Y50" i="7"/>
  <c r="U50" i="7"/>
  <c r="R50" i="7"/>
  <c r="T49" i="7"/>
  <c r="S49" i="7"/>
  <c r="S43" i="7" s="1"/>
  <c r="Q49" i="7"/>
  <c r="P49" i="7"/>
  <c r="P43" i="7" s="1"/>
  <c r="G49" i="7"/>
  <c r="Z48" i="7"/>
  <c r="Y48" i="7"/>
  <c r="U48" i="7"/>
  <c r="R48" i="7"/>
  <c r="T47" i="7"/>
  <c r="U47" i="7" s="1"/>
  <c r="Q47" i="7"/>
  <c r="R47" i="7" s="1"/>
  <c r="J47" i="7"/>
  <c r="G47" i="7"/>
  <c r="Z46" i="7"/>
  <c r="Y46" i="7"/>
  <c r="U46" i="7"/>
  <c r="R46" i="7"/>
  <c r="Z45" i="7"/>
  <c r="Y45" i="7"/>
  <c r="U45" i="7"/>
  <c r="R45" i="7"/>
  <c r="T44" i="7"/>
  <c r="U44" i="7" s="1"/>
  <c r="Q44" i="7"/>
  <c r="J44" i="7"/>
  <c r="J43" i="7" s="1"/>
  <c r="G44" i="7"/>
  <c r="Z41" i="7"/>
  <c r="Y41" i="7"/>
  <c r="U41" i="7"/>
  <c r="V41" i="7" s="1"/>
  <c r="L41" i="7"/>
  <c r="I41" i="7"/>
  <c r="Z40" i="7"/>
  <c r="Y40" i="7"/>
  <c r="R40" i="7"/>
  <c r="V40" i="7" s="1"/>
  <c r="L40" i="7"/>
  <c r="I40" i="7"/>
  <c r="Z39" i="7"/>
  <c r="Y39" i="7"/>
  <c r="U39" i="7"/>
  <c r="R39" i="7"/>
  <c r="L39" i="7"/>
  <c r="I39" i="7"/>
  <c r="T38" i="7"/>
  <c r="T37" i="7" s="1"/>
  <c r="S38" i="7"/>
  <c r="Q38" i="7"/>
  <c r="Q37" i="7" s="1"/>
  <c r="P38" i="7"/>
  <c r="P37" i="7" s="1"/>
  <c r="K38" i="7"/>
  <c r="K37" i="7" s="1"/>
  <c r="J38" i="7"/>
  <c r="J37" i="7" s="1"/>
  <c r="H38" i="7"/>
  <c r="G38" i="7"/>
  <c r="Z35" i="7"/>
  <c r="U35" i="7"/>
  <c r="R35" i="7"/>
  <c r="L35" i="7"/>
  <c r="I35" i="7"/>
  <c r="Z34" i="7"/>
  <c r="U34" i="7"/>
  <c r="R34" i="7"/>
  <c r="M34" i="7"/>
  <c r="Z32" i="7"/>
  <c r="U32" i="7"/>
  <c r="R32" i="7"/>
  <c r="L32" i="7"/>
  <c r="I32" i="7"/>
  <c r="Z31" i="7"/>
  <c r="U31" i="7"/>
  <c r="R31" i="7"/>
  <c r="L31" i="7"/>
  <c r="I31" i="7"/>
  <c r="Z30" i="7"/>
  <c r="U30" i="7"/>
  <c r="R30" i="7"/>
  <c r="L30" i="7"/>
  <c r="I30" i="7"/>
  <c r="T29" i="7"/>
  <c r="T28" i="7" s="1"/>
  <c r="S29" i="7"/>
  <c r="S28" i="7" s="1"/>
  <c r="Q29" i="7"/>
  <c r="Q28" i="7" s="1"/>
  <c r="P29" i="7"/>
  <c r="P28" i="7" s="1"/>
  <c r="K29" i="7"/>
  <c r="K28" i="7" s="1"/>
  <c r="J29" i="7"/>
  <c r="H29" i="7"/>
  <c r="G29" i="7"/>
  <c r="Z26" i="7"/>
  <c r="Y26" i="7"/>
  <c r="U26" i="7"/>
  <c r="R26" i="7"/>
  <c r="Z25" i="7"/>
  <c r="Y25" i="7"/>
  <c r="U25" i="7"/>
  <c r="R25" i="7"/>
  <c r="T24" i="7"/>
  <c r="S24" i="7"/>
  <c r="Q24" i="7"/>
  <c r="P24" i="7"/>
  <c r="J24" i="7"/>
  <c r="G24" i="7"/>
  <c r="Z21" i="7"/>
  <c r="Y21" i="7"/>
  <c r="U21" i="7"/>
  <c r="U20" i="7" s="1"/>
  <c r="R21" i="7"/>
  <c r="L21" i="7"/>
  <c r="M21" i="7" s="1"/>
  <c r="T20" i="7"/>
  <c r="S20" i="7"/>
  <c r="Q20" i="7"/>
  <c r="P20" i="7"/>
  <c r="K20" i="7"/>
  <c r="J20" i="7"/>
  <c r="H20" i="7"/>
  <c r="Z19" i="7"/>
  <c r="Y19" i="7"/>
  <c r="L19" i="7"/>
  <c r="I19" i="7"/>
  <c r="Z18" i="7"/>
  <c r="Y18" i="7"/>
  <c r="L18" i="7"/>
  <c r="I18" i="7"/>
  <c r="Z17" i="7"/>
  <c r="Y17" i="7"/>
  <c r="U17" i="7"/>
  <c r="R17" i="7"/>
  <c r="L17" i="7"/>
  <c r="I17" i="7"/>
  <c r="Z16" i="7"/>
  <c r="Y16" i="7"/>
  <c r="U16" i="7"/>
  <c r="R16" i="7"/>
  <c r="L16" i="7"/>
  <c r="I16" i="7"/>
  <c r="T15" i="7"/>
  <c r="S15" i="7"/>
  <c r="Q15" i="7"/>
  <c r="P15" i="7"/>
  <c r="K15" i="7"/>
  <c r="J15" i="7"/>
  <c r="H15" i="7"/>
  <c r="G15" i="7"/>
  <c r="Z14" i="7"/>
  <c r="Y14" i="7"/>
  <c r="U14" i="7"/>
  <c r="R14" i="7"/>
  <c r="I14" i="7"/>
  <c r="M14" i="7" s="1"/>
  <c r="Z13" i="7"/>
  <c r="Y13" i="7"/>
  <c r="U13" i="7"/>
  <c r="R13" i="7"/>
  <c r="L13" i="7"/>
  <c r="L11" i="7" s="1"/>
  <c r="Z12" i="7"/>
  <c r="Y12" i="7"/>
  <c r="U12" i="7"/>
  <c r="R12" i="7"/>
  <c r="T11" i="7"/>
  <c r="S11" i="7"/>
  <c r="Q11" i="7"/>
  <c r="P11" i="7"/>
  <c r="K11" i="7"/>
  <c r="J11" i="7"/>
  <c r="H11" i="7"/>
  <c r="G11" i="7"/>
  <c r="Z8" i="7"/>
  <c r="Y8" i="7"/>
  <c r="U8" i="7"/>
  <c r="R8" i="7"/>
  <c r="L8" i="7"/>
  <c r="M8" i="7" s="1"/>
  <c r="Z7" i="7"/>
  <c r="Y7" i="7"/>
  <c r="L7" i="7"/>
  <c r="I7" i="7"/>
  <c r="Z6" i="7"/>
  <c r="Y6" i="7"/>
  <c r="U6" i="7"/>
  <c r="R6" i="7"/>
  <c r="L6" i="7"/>
  <c r="I6" i="7"/>
  <c r="AA5" i="7"/>
  <c r="L5" i="7"/>
  <c r="I5" i="7"/>
  <c r="T4" i="7"/>
  <c r="S4" i="7"/>
  <c r="S3" i="7" s="1"/>
  <c r="Q4" i="7"/>
  <c r="Q3" i="7" s="1"/>
  <c r="P4" i="7"/>
  <c r="P3" i="7" s="1"/>
  <c r="K4" i="7"/>
  <c r="K3" i="7" s="1"/>
  <c r="J4" i="7"/>
  <c r="J3" i="7" s="1"/>
  <c r="H4" i="7"/>
  <c r="H3" i="7" s="1"/>
  <c r="G4" i="7"/>
  <c r="V7" i="1" l="1"/>
  <c r="M23" i="1"/>
  <c r="M20" i="1"/>
  <c r="I19" i="1"/>
  <c r="V16" i="1"/>
  <c r="AA8" i="1"/>
  <c r="Y9" i="1"/>
  <c r="AA9" i="1" s="1"/>
  <c r="I4" i="1"/>
  <c r="I3" i="1" s="1"/>
  <c r="V9" i="1"/>
  <c r="M8" i="1"/>
  <c r="M5" i="1"/>
  <c r="Z29" i="1"/>
  <c r="M6" i="1"/>
  <c r="Z4" i="1"/>
  <c r="AA21" i="1"/>
  <c r="L19" i="1"/>
  <c r="V10" i="1"/>
  <c r="L9" i="1"/>
  <c r="M9" i="1" s="1"/>
  <c r="V14" i="1"/>
  <c r="V5" i="12"/>
  <c r="Z3" i="12"/>
  <c r="Y5" i="12"/>
  <c r="AA5" i="12" s="1"/>
  <c r="Z4" i="12"/>
  <c r="J3" i="12"/>
  <c r="L4" i="12"/>
  <c r="L3" i="12" s="1"/>
  <c r="Y4" i="12"/>
  <c r="I4" i="12"/>
  <c r="P3" i="12"/>
  <c r="R4" i="12"/>
  <c r="U4" i="12"/>
  <c r="U3" i="12" s="1"/>
  <c r="M11" i="11"/>
  <c r="Z20" i="11"/>
  <c r="AA5" i="11"/>
  <c r="G13" i="11"/>
  <c r="Z14" i="11"/>
  <c r="S4" i="11"/>
  <c r="J13" i="11"/>
  <c r="Y17" i="11"/>
  <c r="U20" i="11"/>
  <c r="J4" i="11"/>
  <c r="L4" i="11" s="1"/>
  <c r="V11" i="11"/>
  <c r="Z10" i="11"/>
  <c r="K9" i="11"/>
  <c r="H4" i="11"/>
  <c r="T9" i="11"/>
  <c r="U10" i="11"/>
  <c r="U9" i="11" s="1"/>
  <c r="P4" i="11"/>
  <c r="R4" i="11" s="1"/>
  <c r="K25" i="11"/>
  <c r="V5" i="11"/>
  <c r="T4" i="11"/>
  <c r="J9" i="11"/>
  <c r="L10" i="11"/>
  <c r="L9" i="11" s="1"/>
  <c r="S13" i="11"/>
  <c r="Y20" i="11"/>
  <c r="Y10" i="11"/>
  <c r="I10" i="11"/>
  <c r="P9" i="11"/>
  <c r="R10" i="11"/>
  <c r="T13" i="11"/>
  <c r="Q13" i="11"/>
  <c r="Z17" i="11"/>
  <c r="R20" i="11"/>
  <c r="P13" i="11"/>
  <c r="Z22" i="11"/>
  <c r="AA22" i="11" s="1"/>
  <c r="R22" i="11"/>
  <c r="V22" i="11" s="1"/>
  <c r="AA11" i="11"/>
  <c r="Y14" i="11"/>
  <c r="U14" i="11"/>
  <c r="V14" i="11" s="1"/>
  <c r="R17" i="11"/>
  <c r="V17" i="11" s="1"/>
  <c r="R5" i="10"/>
  <c r="L5" i="10"/>
  <c r="V6" i="10"/>
  <c r="K4" i="10"/>
  <c r="U5" i="10"/>
  <c r="Z5" i="10"/>
  <c r="AA6" i="10"/>
  <c r="Q4" i="10"/>
  <c r="P4" i="10"/>
  <c r="T4" i="10"/>
  <c r="M5" i="10"/>
  <c r="Z10" i="10"/>
  <c r="J4" i="10"/>
  <c r="I5" i="10"/>
  <c r="Y5" i="10"/>
  <c r="K9" i="10"/>
  <c r="P9" i="10"/>
  <c r="R10" i="10"/>
  <c r="U10" i="10"/>
  <c r="U9" i="10" s="1"/>
  <c r="S4" i="10"/>
  <c r="Y10" i="10"/>
  <c r="I10" i="10"/>
  <c r="H4" i="10"/>
  <c r="G9" i="10"/>
  <c r="J9" i="10"/>
  <c r="L10" i="10"/>
  <c r="L9" i="10" s="1"/>
  <c r="P4" i="9"/>
  <c r="P3" i="9" s="1"/>
  <c r="Y4" i="1"/>
  <c r="AA4" i="1" s="1"/>
  <c r="L4" i="1"/>
  <c r="J3" i="1"/>
  <c r="Z3" i="1"/>
  <c r="P3" i="1"/>
  <c r="R4" i="1"/>
  <c r="L25" i="1"/>
  <c r="M25" i="1" s="1"/>
  <c r="AA18" i="1"/>
  <c r="AA14" i="1"/>
  <c r="S3" i="1"/>
  <c r="M30" i="1"/>
  <c r="I29" i="1"/>
  <c r="M24" i="1"/>
  <c r="M34" i="1"/>
  <c r="V33" i="1"/>
  <c r="Y25" i="1"/>
  <c r="V21" i="1"/>
  <c r="AA40" i="1"/>
  <c r="K28" i="1"/>
  <c r="AA31" i="1"/>
  <c r="M31" i="1"/>
  <c r="V30" i="1"/>
  <c r="AA26" i="1"/>
  <c r="M21" i="1"/>
  <c r="M19" i="1"/>
  <c r="M38" i="1"/>
  <c r="AA36" i="1"/>
  <c r="AA22" i="1"/>
  <c r="AA20" i="1"/>
  <c r="V19" i="1"/>
  <c r="V25" i="1"/>
  <c r="AA24" i="1"/>
  <c r="AA23" i="1"/>
  <c r="V20" i="1"/>
  <c r="Z19" i="1"/>
  <c r="M52" i="1"/>
  <c r="V44" i="1"/>
  <c r="I39" i="1"/>
  <c r="V38" i="1"/>
  <c r="AA37" i="1"/>
  <c r="V35" i="1"/>
  <c r="AA34" i="1"/>
  <c r="AA33" i="1"/>
  <c r="Y19" i="1"/>
  <c r="AA19" i="1" s="1"/>
  <c r="Z25" i="1"/>
  <c r="Y55" i="1"/>
  <c r="AA55" i="1" s="1"/>
  <c r="AA42" i="1"/>
  <c r="U39" i="1"/>
  <c r="L39" i="1"/>
  <c r="V36" i="1"/>
  <c r="AA35" i="1"/>
  <c r="AA32" i="1"/>
  <c r="M32" i="1"/>
  <c r="V31" i="1"/>
  <c r="V26" i="1"/>
  <c r="AA72" i="1"/>
  <c r="AA68" i="1"/>
  <c r="V53" i="1"/>
  <c r="M51" i="1"/>
  <c r="Y51" i="1" s="1"/>
  <c r="AA51" i="1" s="1"/>
  <c r="R45" i="1"/>
  <c r="V42" i="1"/>
  <c r="AA38" i="1"/>
  <c r="V32" i="1"/>
  <c r="AA30" i="1"/>
  <c r="U29" i="1"/>
  <c r="L29" i="1"/>
  <c r="V52" i="1"/>
  <c r="T28" i="1"/>
  <c r="G28" i="1"/>
  <c r="I28" i="1" s="1"/>
  <c r="AA43" i="1"/>
  <c r="V41" i="1"/>
  <c r="M36" i="1"/>
  <c r="Y74" i="1"/>
  <c r="V73" i="1"/>
  <c r="V68" i="1"/>
  <c r="S28" i="1"/>
  <c r="U28" i="1" s="1"/>
  <c r="P28" i="1"/>
  <c r="M66" i="1"/>
  <c r="L60" i="1"/>
  <c r="AA47" i="1"/>
  <c r="AA46" i="1"/>
  <c r="R39" i="1"/>
  <c r="Y29" i="1"/>
  <c r="AA29" i="1" s="1"/>
  <c r="Y52" i="1"/>
  <c r="AA52" i="1" s="1"/>
  <c r="V47" i="1"/>
  <c r="Q28" i="1"/>
  <c r="J28" i="1"/>
  <c r="L28" i="1" s="1"/>
  <c r="AA41" i="1"/>
  <c r="Z39" i="1"/>
  <c r="R29" i="1"/>
  <c r="V46" i="1"/>
  <c r="Y39" i="1"/>
  <c r="Y77" i="1"/>
  <c r="Y45" i="1"/>
  <c r="U45" i="1"/>
  <c r="V72" i="1"/>
  <c r="M64" i="1"/>
  <c r="AA62" i="1"/>
  <c r="M62" i="1"/>
  <c r="M61" i="1"/>
  <c r="V55" i="1"/>
  <c r="V51" i="1"/>
  <c r="Z45" i="1"/>
  <c r="V62" i="1"/>
  <c r="V80" i="1"/>
  <c r="M53" i="1"/>
  <c r="Y53" i="1" s="1"/>
  <c r="AA53" i="1" s="1"/>
  <c r="J70" i="1"/>
  <c r="V57" i="1"/>
  <c r="Z77" i="1"/>
  <c r="Y71" i="1"/>
  <c r="M65" i="1"/>
  <c r="M63" i="1"/>
  <c r="M57" i="1"/>
  <c r="Y57" i="1" s="1"/>
  <c r="AA57" i="1" s="1"/>
  <c r="Z79" i="1"/>
  <c r="AA79" i="1" s="1"/>
  <c r="AA78" i="1"/>
  <c r="AA67" i="1"/>
  <c r="M67" i="1"/>
  <c r="AA64" i="1"/>
  <c r="V56" i="1"/>
  <c r="M68" i="1"/>
  <c r="AA66" i="1"/>
  <c r="Z60" i="1"/>
  <c r="V74" i="1"/>
  <c r="AA73" i="1"/>
  <c r="V67" i="1"/>
  <c r="AA61" i="1"/>
  <c r="R60" i="1"/>
  <c r="I60" i="1"/>
  <c r="Y56" i="1"/>
  <c r="AA56" i="1" s="1"/>
  <c r="V75" i="1"/>
  <c r="V63" i="1"/>
  <c r="U60" i="1"/>
  <c r="AA81" i="1"/>
  <c r="AA76" i="1"/>
  <c r="AA65" i="1"/>
  <c r="AA63" i="1"/>
  <c r="Q70" i="1"/>
  <c r="R70" i="1" s="1"/>
  <c r="V81" i="1"/>
  <c r="AA75" i="1"/>
  <c r="Z74" i="1"/>
  <c r="Z71" i="1"/>
  <c r="Y60" i="1"/>
  <c r="AA80" i="1"/>
  <c r="V78" i="1"/>
  <c r="R77" i="1"/>
  <c r="V76" i="1"/>
  <c r="G70" i="1"/>
  <c r="Y70" i="1" s="1"/>
  <c r="V71" i="1"/>
  <c r="V79" i="1"/>
  <c r="U77" i="1"/>
  <c r="T70" i="1"/>
  <c r="U70" i="1" s="1"/>
  <c r="V17" i="1"/>
  <c r="I13" i="1"/>
  <c r="I10" i="9"/>
  <c r="I9" i="9" s="1"/>
  <c r="M11" i="9"/>
  <c r="AA5" i="9"/>
  <c r="G9" i="9"/>
  <c r="I4" i="9"/>
  <c r="I3" i="9" s="1"/>
  <c r="U4" i="9"/>
  <c r="U3" i="9" s="1"/>
  <c r="V5" i="9"/>
  <c r="Q3" i="9"/>
  <c r="Z4" i="9"/>
  <c r="G3" i="9"/>
  <c r="S3" i="9"/>
  <c r="AA11" i="9"/>
  <c r="Z9" i="9"/>
  <c r="L4" i="9"/>
  <c r="L3" i="9" s="1"/>
  <c r="J3" i="9"/>
  <c r="P9" i="9"/>
  <c r="R10" i="9"/>
  <c r="Z10" i="9"/>
  <c r="H3" i="9"/>
  <c r="Y10" i="9"/>
  <c r="J9" i="9"/>
  <c r="L10" i="9"/>
  <c r="L9" i="9" s="1"/>
  <c r="U10" i="9"/>
  <c r="U9" i="9" s="1"/>
  <c r="AA29" i="8"/>
  <c r="V21" i="8"/>
  <c r="AA17" i="8"/>
  <c r="AA22" i="8"/>
  <c r="V11" i="8"/>
  <c r="AA11" i="8"/>
  <c r="M15" i="8"/>
  <c r="H13" i="8"/>
  <c r="L8" i="8"/>
  <c r="U8" i="8"/>
  <c r="Y10" i="8"/>
  <c r="R10" i="8"/>
  <c r="V10" i="8" s="1"/>
  <c r="V15" i="8"/>
  <c r="AA18" i="8"/>
  <c r="AA19" i="8"/>
  <c r="M23" i="8"/>
  <c r="L24" i="8"/>
  <c r="Q13" i="8"/>
  <c r="Z14" i="8"/>
  <c r="G13" i="8"/>
  <c r="AA15" i="8"/>
  <c r="V16" i="8"/>
  <c r="M17" i="8"/>
  <c r="M26" i="8"/>
  <c r="AA26" i="8"/>
  <c r="V27" i="8"/>
  <c r="V17" i="8"/>
  <c r="I24" i="8"/>
  <c r="V29" i="8"/>
  <c r="R4" i="8"/>
  <c r="R3" i="8" s="1"/>
  <c r="Q7" i="8"/>
  <c r="R7" i="8" s="1"/>
  <c r="I8" i="8"/>
  <c r="R8" i="8"/>
  <c r="M16" i="8"/>
  <c r="M21" i="8"/>
  <c r="V18" i="8"/>
  <c r="V23" i="8"/>
  <c r="R5" i="8"/>
  <c r="V5" i="8" s="1"/>
  <c r="S7" i="8"/>
  <c r="U7" i="8" s="1"/>
  <c r="L10" i="8"/>
  <c r="M10" i="8" s="1"/>
  <c r="V20" i="8"/>
  <c r="AA23" i="8"/>
  <c r="AA28" i="8"/>
  <c r="K7" i="8"/>
  <c r="Z10" i="8"/>
  <c r="AA21" i="8"/>
  <c r="Y8" i="8"/>
  <c r="I4" i="8"/>
  <c r="I3" i="8" s="1"/>
  <c r="J7" i="8"/>
  <c r="Z8" i="8"/>
  <c r="AA9" i="8"/>
  <c r="AA16" i="8"/>
  <c r="M19" i="8"/>
  <c r="AA20" i="8"/>
  <c r="Z24" i="8"/>
  <c r="R24" i="8"/>
  <c r="AA25" i="8"/>
  <c r="V26" i="8"/>
  <c r="AA27" i="8"/>
  <c r="Z3" i="8"/>
  <c r="P13" i="8"/>
  <c r="R14" i="8"/>
  <c r="G3" i="8"/>
  <c r="Z4" i="8"/>
  <c r="H7" i="8"/>
  <c r="Y14" i="8"/>
  <c r="U24" i="8"/>
  <c r="S13" i="8"/>
  <c r="U4" i="8"/>
  <c r="U3" i="8" s="1"/>
  <c r="M9" i="8"/>
  <c r="J13" i="8"/>
  <c r="L13" i="8" s="1"/>
  <c r="L14" i="8"/>
  <c r="Y24" i="8"/>
  <c r="Y5" i="8"/>
  <c r="AA5" i="8" s="1"/>
  <c r="J4" i="8"/>
  <c r="T13" i="8"/>
  <c r="U14" i="8"/>
  <c r="M29" i="8"/>
  <c r="I14" i="8"/>
  <c r="M13" i="1"/>
  <c r="U13" i="1"/>
  <c r="AA17" i="1"/>
  <c r="Z13" i="1"/>
  <c r="R13" i="1"/>
  <c r="Y13" i="1"/>
  <c r="M54" i="1"/>
  <c r="Y54" i="1" s="1"/>
  <c r="AA54" i="1" s="1"/>
  <c r="R50" i="1"/>
  <c r="R49" i="1" s="1"/>
  <c r="L13" i="1"/>
  <c r="U50" i="1"/>
  <c r="U49" i="1" s="1"/>
  <c r="Y50" i="1"/>
  <c r="V54" i="1"/>
  <c r="L50" i="1"/>
  <c r="L49" i="1" s="1"/>
  <c r="P49" i="1"/>
  <c r="J49" i="1"/>
  <c r="Z49" i="1"/>
  <c r="Z50" i="1"/>
  <c r="I50" i="1"/>
  <c r="S49" i="1"/>
  <c r="AA48" i="7"/>
  <c r="Y44" i="7"/>
  <c r="AA41" i="7"/>
  <c r="I11" i="7"/>
  <c r="V45" i="7"/>
  <c r="Y4" i="7"/>
  <c r="J10" i="7"/>
  <c r="S10" i="7"/>
  <c r="G10" i="7"/>
  <c r="V46" i="7"/>
  <c r="T43" i="7"/>
  <c r="U43" i="7" s="1"/>
  <c r="V34" i="7"/>
  <c r="V35" i="7"/>
  <c r="M5" i="7"/>
  <c r="J23" i="7"/>
  <c r="T23" i="7"/>
  <c r="V32" i="7"/>
  <c r="AA40" i="7"/>
  <c r="K23" i="7"/>
  <c r="M32" i="7"/>
  <c r="Y32" i="7" s="1"/>
  <c r="AA32" i="7" s="1"/>
  <c r="G3" i="7"/>
  <c r="Y3" i="7" s="1"/>
  <c r="AA13" i="7"/>
  <c r="M31" i="7"/>
  <c r="Y31" i="7" s="1"/>
  <c r="AA31" i="7" s="1"/>
  <c r="AA14" i="7"/>
  <c r="V16" i="7"/>
  <c r="M17" i="7"/>
  <c r="K10" i="7"/>
  <c r="U29" i="7"/>
  <c r="U28" i="7" s="1"/>
  <c r="V39" i="7"/>
  <c r="M40" i="7"/>
  <c r="U49" i="7"/>
  <c r="AA25" i="7"/>
  <c r="AA26" i="7"/>
  <c r="L38" i="7"/>
  <c r="L37" i="7" s="1"/>
  <c r="U38" i="7"/>
  <c r="U37" i="7" s="1"/>
  <c r="AA46" i="7"/>
  <c r="V50" i="7"/>
  <c r="V12" i="7"/>
  <c r="V17" i="7"/>
  <c r="M6" i="7"/>
  <c r="AA6" i="7"/>
  <c r="AA7" i="7"/>
  <c r="V8" i="7"/>
  <c r="AA12" i="7"/>
  <c r="U15" i="7"/>
  <c r="AA17" i="7"/>
  <c r="AA18" i="7"/>
  <c r="Z20" i="7"/>
  <c r="S23" i="7"/>
  <c r="V25" i="7"/>
  <c r="V26" i="7"/>
  <c r="S37" i="7"/>
  <c r="AA8" i="7"/>
  <c r="R11" i="7"/>
  <c r="U11" i="7"/>
  <c r="M16" i="7"/>
  <c r="AA16" i="7"/>
  <c r="Z24" i="7"/>
  <c r="L29" i="7"/>
  <c r="L28" i="7" s="1"/>
  <c r="M35" i="7"/>
  <c r="Y35" i="7" s="1"/>
  <c r="AA35" i="7" s="1"/>
  <c r="R38" i="7"/>
  <c r="R37" i="7" s="1"/>
  <c r="AA39" i="7"/>
  <c r="M41" i="7"/>
  <c r="V48" i="7"/>
  <c r="Y49" i="7"/>
  <c r="AA50" i="7"/>
  <c r="H10" i="7"/>
  <c r="Q10" i="7"/>
  <c r="V13" i="7"/>
  <c r="M19" i="7"/>
  <c r="R29" i="7"/>
  <c r="R28" i="7" s="1"/>
  <c r="V31" i="7"/>
  <c r="Y34" i="7"/>
  <c r="AA34" i="7" s="1"/>
  <c r="Z47" i="7"/>
  <c r="J28" i="7"/>
  <c r="Z49" i="7"/>
  <c r="Z4" i="7"/>
  <c r="Y29" i="7"/>
  <c r="V6" i="7"/>
  <c r="Z11" i="7"/>
  <c r="V14" i="7"/>
  <c r="R15" i="7"/>
  <c r="AA19" i="7"/>
  <c r="V30" i="7"/>
  <c r="Y38" i="7"/>
  <c r="U4" i="7"/>
  <c r="U3" i="7" s="1"/>
  <c r="Y15" i="7"/>
  <c r="I15" i="7"/>
  <c r="L4" i="7"/>
  <c r="L3" i="7" s="1"/>
  <c r="R4" i="7"/>
  <c r="P10" i="7"/>
  <c r="M13" i="7"/>
  <c r="M11" i="7" s="1"/>
  <c r="Z15" i="7"/>
  <c r="M18" i="7"/>
  <c r="Y20" i="7"/>
  <c r="L20" i="7"/>
  <c r="M20" i="7" s="1"/>
  <c r="AA21" i="7"/>
  <c r="H23" i="7"/>
  <c r="U24" i="7"/>
  <c r="M30" i="7"/>
  <c r="Y30" i="7" s="1"/>
  <c r="AA30" i="7" s="1"/>
  <c r="V47" i="7"/>
  <c r="T10" i="7"/>
  <c r="Y11" i="7"/>
  <c r="R44" i="7"/>
  <c r="V44" i="7" s="1"/>
  <c r="Q43" i="7"/>
  <c r="Z44" i="7"/>
  <c r="T3" i="7"/>
  <c r="I4" i="7"/>
  <c r="M7" i="7"/>
  <c r="L15" i="7"/>
  <c r="Q23" i="7"/>
  <c r="Y24" i="7"/>
  <c r="H28" i="7"/>
  <c r="Z28" i="7" s="1"/>
  <c r="Z29" i="7"/>
  <c r="M39" i="7"/>
  <c r="AA45" i="7"/>
  <c r="Y47" i="7"/>
  <c r="G43" i="7"/>
  <c r="Y43" i="7" s="1"/>
  <c r="V21" i="7"/>
  <c r="R20" i="7"/>
  <c r="V20" i="7" s="1"/>
  <c r="P23" i="7"/>
  <c r="R24" i="7"/>
  <c r="H37" i="7"/>
  <c r="Z37" i="7" s="1"/>
  <c r="Z38" i="7"/>
  <c r="R49" i="7"/>
  <c r="G23" i="7"/>
  <c r="G28" i="7"/>
  <c r="G37" i="7"/>
  <c r="I29" i="7"/>
  <c r="I38" i="7"/>
  <c r="V5" i="10" l="1"/>
  <c r="Y3" i="12"/>
  <c r="AA3" i="12" s="1"/>
  <c r="AA4" i="12"/>
  <c r="M4" i="12"/>
  <c r="M3" i="12" s="1"/>
  <c r="I3" i="12"/>
  <c r="V4" i="12"/>
  <c r="V3" i="12" s="1"/>
  <c r="R3" i="12"/>
  <c r="R13" i="11"/>
  <c r="V20" i="11"/>
  <c r="AA20" i="11"/>
  <c r="Z9" i="11"/>
  <c r="AA14" i="11"/>
  <c r="AA17" i="11"/>
  <c r="U4" i="11"/>
  <c r="V4" i="11" s="1"/>
  <c r="Y9" i="11"/>
  <c r="Z13" i="11"/>
  <c r="AA10" i="11"/>
  <c r="Y4" i="11"/>
  <c r="M10" i="11"/>
  <c r="M9" i="11" s="1"/>
  <c r="I9" i="11"/>
  <c r="L25" i="11"/>
  <c r="J25" i="11"/>
  <c r="Z4" i="11"/>
  <c r="Z25" i="11" s="1"/>
  <c r="I4" i="11"/>
  <c r="M4" i="11" s="1"/>
  <c r="V10" i="11"/>
  <c r="V9" i="11" s="1"/>
  <c r="R9" i="11"/>
  <c r="U13" i="11"/>
  <c r="U25" i="11" s="1"/>
  <c r="Q25" i="11"/>
  <c r="H25" i="11"/>
  <c r="Y13" i="11"/>
  <c r="S25" i="11"/>
  <c r="T25" i="11"/>
  <c r="R4" i="10"/>
  <c r="U4" i="10"/>
  <c r="AA5" i="10"/>
  <c r="AA10" i="10"/>
  <c r="Y9" i="10"/>
  <c r="V10" i="10"/>
  <c r="V9" i="10" s="1"/>
  <c r="R9" i="10"/>
  <c r="L4" i="10"/>
  <c r="Y4" i="10"/>
  <c r="I4" i="10"/>
  <c r="Z4" i="10"/>
  <c r="M10" i="10"/>
  <c r="M9" i="10" s="1"/>
  <c r="I9" i="10"/>
  <c r="Z9" i="10"/>
  <c r="R4" i="9"/>
  <c r="R3" i="9" s="1"/>
  <c r="Y4" i="9"/>
  <c r="AA4" i="9" s="1"/>
  <c r="R3" i="1"/>
  <c r="V4" i="1"/>
  <c r="V3" i="1" s="1"/>
  <c r="L3" i="1"/>
  <c r="M4" i="1"/>
  <c r="M3" i="1" s="1"/>
  <c r="M29" i="1"/>
  <c r="Y3" i="1"/>
  <c r="AA25" i="1"/>
  <c r="V45" i="1"/>
  <c r="AA39" i="1"/>
  <c r="V39" i="1"/>
  <c r="AA45" i="1"/>
  <c r="M39" i="1"/>
  <c r="R28" i="1"/>
  <c r="V28" i="1" s="1"/>
  <c r="AA77" i="1"/>
  <c r="AA71" i="1"/>
  <c r="Y28" i="1"/>
  <c r="V29" i="1"/>
  <c r="Z28" i="1"/>
  <c r="AA74" i="1"/>
  <c r="M60" i="1"/>
  <c r="M28" i="1"/>
  <c r="AA60" i="1"/>
  <c r="V60" i="1"/>
  <c r="V77" i="1"/>
  <c r="V70" i="1"/>
  <c r="Z70" i="1"/>
  <c r="AA70" i="1" s="1"/>
  <c r="V50" i="1"/>
  <c r="V49" i="1" s="1"/>
  <c r="V13" i="1"/>
  <c r="AA10" i="9"/>
  <c r="Y9" i="9"/>
  <c r="AA9" i="9" s="1"/>
  <c r="M4" i="9"/>
  <c r="M3" i="9" s="1"/>
  <c r="Y3" i="9"/>
  <c r="Z3" i="9"/>
  <c r="M10" i="9"/>
  <c r="M9" i="9" s="1"/>
  <c r="V10" i="9"/>
  <c r="V9" i="9" s="1"/>
  <c r="R9" i="9"/>
  <c r="AA24" i="8"/>
  <c r="R13" i="8"/>
  <c r="AA10" i="8"/>
  <c r="Y7" i="8"/>
  <c r="M24" i="8"/>
  <c r="I13" i="8"/>
  <c r="M13" i="8" s="1"/>
  <c r="Z7" i="8"/>
  <c r="M8" i="8"/>
  <c r="V7" i="8"/>
  <c r="AA14" i="8"/>
  <c r="V8" i="8"/>
  <c r="M14" i="8"/>
  <c r="V24" i="8"/>
  <c r="L7" i="8"/>
  <c r="AA8" i="8"/>
  <c r="Z13" i="8"/>
  <c r="U13" i="8"/>
  <c r="I7" i="8"/>
  <c r="V14" i="8"/>
  <c r="V4" i="8"/>
  <c r="V3" i="8" s="1"/>
  <c r="J3" i="8"/>
  <c r="Y4" i="8"/>
  <c r="AA4" i="8" s="1"/>
  <c r="L4" i="8"/>
  <c r="Y13" i="8"/>
  <c r="AA13" i="1"/>
  <c r="M50" i="1"/>
  <c r="M49" i="1" s="1"/>
  <c r="AA50" i="1"/>
  <c r="I49" i="1"/>
  <c r="Y49" i="1"/>
  <c r="AA49" i="1" s="1"/>
  <c r="AA44" i="7"/>
  <c r="U10" i="7"/>
  <c r="I10" i="7"/>
  <c r="K51" i="7"/>
  <c r="Z43" i="7"/>
  <c r="AA43" i="7" s="1"/>
  <c r="AA4" i="7"/>
  <c r="L23" i="7"/>
  <c r="AA24" i="7"/>
  <c r="AA20" i="7"/>
  <c r="V49" i="7"/>
  <c r="AA49" i="7"/>
  <c r="R23" i="7"/>
  <c r="V15" i="7"/>
  <c r="Y37" i="7"/>
  <c r="AA37" i="7" s="1"/>
  <c r="AA38" i="7"/>
  <c r="L10" i="7"/>
  <c r="J51" i="7"/>
  <c r="U23" i="7"/>
  <c r="U51" i="7" s="1"/>
  <c r="AA29" i="7"/>
  <c r="V11" i="7"/>
  <c r="AA47" i="7"/>
  <c r="V38" i="7"/>
  <c r="V37" i="7" s="1"/>
  <c r="S51" i="7"/>
  <c r="R43" i="7"/>
  <c r="V43" i="7" s="1"/>
  <c r="Y28" i="7"/>
  <c r="AA28" i="7" s="1"/>
  <c r="Q51" i="7"/>
  <c r="V29" i="7"/>
  <c r="V28" i="7" s="1"/>
  <c r="AA11" i="7"/>
  <c r="R10" i="7"/>
  <c r="M4" i="7"/>
  <c r="M3" i="7" s="1"/>
  <c r="I3" i="7"/>
  <c r="V24" i="7"/>
  <c r="T51" i="7"/>
  <c r="Z23" i="7"/>
  <c r="V4" i="7"/>
  <c r="V3" i="7" s="1"/>
  <c r="R3" i="7"/>
  <c r="M15" i="7"/>
  <c r="Z10" i="7"/>
  <c r="Y10" i="7"/>
  <c r="M29" i="7"/>
  <c r="M28" i="7" s="1"/>
  <c r="I28" i="7"/>
  <c r="Y23" i="7"/>
  <c r="I23" i="7"/>
  <c r="H51" i="7"/>
  <c r="AA15" i="7"/>
  <c r="P51" i="7"/>
  <c r="M38" i="7"/>
  <c r="M37" i="7" s="1"/>
  <c r="I37" i="7"/>
  <c r="G51" i="7"/>
  <c r="Z3" i="7"/>
  <c r="AA9" i="11" l="1"/>
  <c r="AA13" i="11"/>
  <c r="V13" i="11"/>
  <c r="V25" i="11"/>
  <c r="R25" i="11"/>
  <c r="I25" i="11"/>
  <c r="M25" i="11"/>
  <c r="P25" i="11"/>
  <c r="AA4" i="11"/>
  <c r="V4" i="10"/>
  <c r="M4" i="10"/>
  <c r="AA4" i="10"/>
  <c r="AA9" i="10"/>
  <c r="V4" i="9"/>
  <c r="V3" i="9" s="1"/>
  <c r="AA3" i="1"/>
  <c r="AA28" i="1"/>
  <c r="AA3" i="9"/>
  <c r="AA7" i="8"/>
  <c r="M7" i="8"/>
  <c r="Y3" i="8"/>
  <c r="AA13" i="8"/>
  <c r="V13" i="8"/>
  <c r="L3" i="8"/>
  <c r="M4" i="8"/>
  <c r="M3" i="8" s="1"/>
  <c r="V10" i="7"/>
  <c r="M10" i="7"/>
  <c r="M23" i="7"/>
  <c r="L51" i="7"/>
  <c r="V23" i="7"/>
  <c r="V51" i="7" s="1"/>
  <c r="R51" i="7"/>
  <c r="AA23" i="7"/>
  <c r="I51" i="7"/>
  <c r="Z51" i="7"/>
  <c r="AA3" i="7"/>
  <c r="AA10" i="7"/>
  <c r="Y51" i="7"/>
  <c r="T59" i="1"/>
  <c r="Q59" i="1"/>
  <c r="P59" i="1"/>
  <c r="K59" i="1"/>
  <c r="H59" i="1"/>
  <c r="G59" i="1"/>
  <c r="J59" i="1"/>
  <c r="Y25" i="11" l="1"/>
  <c r="AA25" i="11"/>
  <c r="AA3" i="8"/>
  <c r="M51" i="7"/>
  <c r="AA51" i="7"/>
  <c r="T12" i="1"/>
  <c r="T82" i="1" s="1"/>
  <c r="P12" i="1"/>
  <c r="P82" i="1" s="1"/>
  <c r="J12" i="1"/>
  <c r="J82" i="1" s="1"/>
  <c r="Q12" i="1"/>
  <c r="Q82" i="1" s="1"/>
  <c r="L59" i="1"/>
  <c r="I59" i="1"/>
  <c r="K12" i="1"/>
  <c r="K82" i="1" s="1"/>
  <c r="G12" i="1"/>
  <c r="G82" i="1" s="1"/>
  <c r="Z59" i="1"/>
  <c r="R59" i="1"/>
  <c r="S12" i="1"/>
  <c r="S82" i="1" s="1"/>
  <c r="H12" i="1"/>
  <c r="H82" i="1" s="1"/>
  <c r="U59" i="1"/>
  <c r="S59" i="1"/>
  <c r="Y59" i="1" s="1"/>
  <c r="L12" i="1" l="1"/>
  <c r="L82" i="1" s="1"/>
  <c r="U12" i="1"/>
  <c r="U82" i="1" s="1"/>
  <c r="M59" i="1"/>
  <c r="R12" i="1"/>
  <c r="R82" i="1" s="1"/>
  <c r="AA59" i="1"/>
  <c r="Y12" i="1"/>
  <c r="Y82" i="1" s="1"/>
  <c r="V59" i="1"/>
  <c r="I12" i="1"/>
  <c r="I82" i="1" s="1"/>
  <c r="Z12" i="1"/>
  <c r="Z82" i="1" s="1"/>
  <c r="M12" i="1" l="1"/>
  <c r="M82" i="1" s="1"/>
  <c r="V12" i="1"/>
  <c r="V82" i="1" s="1"/>
  <c r="AA12" i="1"/>
  <c r="AA8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Leier</author>
  </authors>
  <commentList>
    <comment ref="P51" authorId="0" shapeId="0" xr:uid="{00000000-0006-0000-0100-000001000000}">
      <text>
        <r>
          <rPr>
            <b/>
            <sz val="9"/>
            <color indexed="81"/>
            <rFont val="Segoe UI"/>
            <family val="2"/>
            <charset val="186"/>
          </rPr>
          <t>Maria Leier:</t>
        </r>
        <r>
          <rPr>
            <sz val="9"/>
            <color indexed="81"/>
            <rFont val="Segoe UI"/>
            <family val="2"/>
            <charset val="186"/>
          </rPr>
          <t xml:space="preserve">
Kas plaani on üle vaadatud/muudetud vms? Kui ei, siis teha halliks ja panna "pole planeeritud". </t>
        </r>
      </text>
    </comment>
    <comment ref="Q64" authorId="0" shapeId="0" xr:uid="{00000000-0006-0000-0100-000002000000}">
      <text>
        <r>
          <rPr>
            <b/>
            <sz val="9"/>
            <color indexed="81"/>
            <rFont val="Segoe UI"/>
            <family val="2"/>
            <charset val="186"/>
          </rPr>
          <t>Maria Leier:</t>
        </r>
        <r>
          <rPr>
            <sz val="9"/>
            <color indexed="81"/>
            <rFont val="Segoe UI"/>
            <family val="2"/>
            <charset val="186"/>
          </rPr>
          <t xml:space="preserve">
Kas 2020. a oli kulusid?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 Leier</author>
  </authors>
  <commentList>
    <comment ref="P30" authorId="0" shapeId="0" xr:uid="{00000000-0006-0000-0200-000001000000}">
      <text>
        <r>
          <rPr>
            <b/>
            <sz val="9"/>
            <color indexed="81"/>
            <rFont val="Segoe UI"/>
            <family val="2"/>
            <charset val="186"/>
          </rPr>
          <t>Maria Leier:</t>
        </r>
        <r>
          <rPr>
            <sz val="9"/>
            <color indexed="81"/>
            <rFont val="Segoe UI"/>
            <family val="2"/>
            <charset val="186"/>
          </rPr>
          <t xml:space="preserve">
Kas plaani on üle vaadatud/muudetud vms? Kui ei, siis teha halliks ja panna "pole planeeritud". </t>
        </r>
      </text>
    </comment>
    <comment ref="Q40" authorId="0" shapeId="0" xr:uid="{00000000-0006-0000-0200-000002000000}">
      <text>
        <r>
          <rPr>
            <b/>
            <sz val="9"/>
            <color indexed="81"/>
            <rFont val="Segoe UI"/>
            <family val="2"/>
            <charset val="186"/>
          </rPr>
          <t>Maria Leier:</t>
        </r>
        <r>
          <rPr>
            <sz val="9"/>
            <color indexed="81"/>
            <rFont val="Segoe UI"/>
            <family val="2"/>
            <charset val="186"/>
          </rPr>
          <t xml:space="preserve">
Kas 2020. a ka midagi välja maksti?</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Maria Leier</author>
  </authors>
  <commentList>
    <comment ref="Q11" authorId="0" shapeId="0" xr:uid="{00000000-0006-0000-0400-000001000000}">
      <text>
        <r>
          <rPr>
            <b/>
            <sz val="9"/>
            <color indexed="81"/>
            <rFont val="Segoe UI"/>
            <family val="2"/>
            <charset val="186"/>
          </rPr>
          <t>Maria Leier:</t>
        </r>
        <r>
          <rPr>
            <sz val="9"/>
            <color indexed="81"/>
            <rFont val="Segoe UI"/>
            <family val="2"/>
            <charset val="186"/>
          </rPr>
          <t xml:space="preserve">
Kas 2020. a ka midagi välja maksti?</t>
        </r>
      </text>
    </comment>
  </commentList>
</comments>
</file>

<file path=xl/sharedStrings.xml><?xml version="1.0" encoding="utf-8"?>
<sst xmlns="http://schemas.openxmlformats.org/spreadsheetml/2006/main" count="1421" uniqueCount="370">
  <si>
    <t>LEGEND:</t>
  </si>
  <si>
    <t xml:space="preserve">TEGEVUS LÕPETATUD, KÕIK OK. </t>
  </si>
  <si>
    <t>POLE ALUSTATUD</t>
  </si>
  <si>
    <t>POLE PLANEERITUD</t>
  </si>
  <si>
    <t>SISEND VAJALIK</t>
  </si>
  <si>
    <t>NR</t>
  </si>
  <si>
    <t>Eesmärk/Meede/Tegevus</t>
  </si>
  <si>
    <t>Indikaator/Tulemus</t>
  </si>
  <si>
    <t>EA liik</t>
  </si>
  <si>
    <t>Vastutaja (org)</t>
  </si>
  <si>
    <t>Algtase (aasta)</t>
  </si>
  <si>
    <t>Tegelik maksumus 2018</t>
  </si>
  <si>
    <t>Vahe 2018</t>
  </si>
  <si>
    <t xml:space="preserve"> Tegelik maksumus 2019</t>
  </si>
  <si>
    <t xml:space="preserve"> Vahe 2019</t>
  </si>
  <si>
    <t xml:space="preserve">Vahe kokku 2018 ja 2019 </t>
  </si>
  <si>
    <t xml:space="preserve">Täitmise seis (täidetud, alustatud, pole alustatud, pole planeeritud) </t>
  </si>
  <si>
    <t>Täpsustus 2019. a lõpu seisuga - konkreetsed tööd või tegevused, tegevuse edasi lükkumisel põhjendus</t>
  </si>
  <si>
    <t>Tegelik maksumus 2020</t>
  </si>
  <si>
    <t>Vahe 2020</t>
  </si>
  <si>
    <t xml:space="preserve"> Tegelik maksumus 2021</t>
  </si>
  <si>
    <t xml:space="preserve"> Vahe 2021</t>
  </si>
  <si>
    <t xml:space="preserve">Vahe kokku
2020-2021 </t>
  </si>
  <si>
    <t xml:space="preserve">Täitmise seis (jah, alustatud, pole alustatud, pole planeeritud) </t>
  </si>
  <si>
    <t>Täpsustus 2021. a lõpu seisuga - konkreetsed tööd või tegevused, tegevuse edasi lükkumisel põhjendus</t>
  </si>
  <si>
    <t>PLANEERITUD periood kokku</t>
  </si>
  <si>
    <t>TEGELIK 
periood kokku</t>
  </si>
  <si>
    <t>VAHE</t>
  </si>
  <si>
    <t>1.</t>
  </si>
  <si>
    <t>Tõhustatud on kiirgusohutuse taristu toimimine</t>
  </si>
  <si>
    <t xml:space="preserve">1.1. </t>
  </si>
  <si>
    <t>Meede: Ioniseerivast kiirgusest tulenevate ohutusnormide tagamiseks vajalike õigusaktide ja juhenddokumentide koostamine ja ajakohastamine rahvusvaheliste nõuete kohaselt</t>
  </si>
  <si>
    <t>1.1.1.</t>
  </si>
  <si>
    <t>Õigusaktide täiendamine</t>
  </si>
  <si>
    <t>Koostatud on vajalikud analüüsid ning õigusloomet on täiendatud</t>
  </si>
  <si>
    <t>KeM</t>
  </si>
  <si>
    <t>täidetud</t>
  </si>
  <si>
    <t>Pidev tegevus, tulemus on saavutatud</t>
  </si>
  <si>
    <t>1.1.2.</t>
  </si>
  <si>
    <t>Protseduuride väljatöötamine kiirgusohutuse järelevalve korraldamiseks.</t>
  </si>
  <si>
    <t>Kiirgusohutuse järelevalve korraldamiseks vajalikud protseduurid on väljatöötatud</t>
  </si>
  <si>
    <t>RE</t>
  </si>
  <si>
    <t>KKI</t>
  </si>
  <si>
    <t xml:space="preserve">Protseduurid on välja töötatud </t>
  </si>
  <si>
    <t>-</t>
  </si>
  <si>
    <t xml:space="preserve">pole planeeritud </t>
  </si>
  <si>
    <t>1.1.3.</t>
  </si>
  <si>
    <t>Väljaarvamis- ja vabastamistasemete tuletamise aluste ühtlustamine mistahes radionukliide sisaldava materjali koguste osas</t>
  </si>
  <si>
    <t xml:space="preserve">On ühtlustatud väljaarvamis- ja vabastamistasemete tuletamise alused </t>
  </si>
  <si>
    <t>KeM, KeA</t>
  </si>
  <si>
    <t>alustatud</t>
  </si>
  <si>
    <t>2019. a alustati määruse koostamisega</t>
  </si>
  <si>
    <t>1.1.4.</t>
  </si>
  <si>
    <t>Rahvusvaheliste auditite ettevalmistamine ja  läbiviimine</t>
  </si>
  <si>
    <t>IRRS järelmissioon ja ARTEMIS missioon on toimunud</t>
  </si>
  <si>
    <t>VF, RE</t>
  </si>
  <si>
    <t>KeM, KeA, KKI</t>
  </si>
  <si>
    <t>IRRS järelmissioon toimus 03.-09.03.2019 2019 ning ARTEMIS missioon toimus 24.03 – 01.04.2019.</t>
  </si>
  <si>
    <t>1.1.5.</t>
  </si>
  <si>
    <t>Kalibreerimiskeskus on rajatud 2020.aastaks</t>
  </si>
  <si>
    <t>KIK,VF</t>
  </si>
  <si>
    <t>A.L.A.R.A.</t>
  </si>
  <si>
    <t>Tegevus on viibinud, kuna IAEA peatas 2019. aastal ajutiselt gammamõõteseadmete kalibreerimise süsteemi tarnijaga sõlmitud lepingu, sest tarnija ei suutnud nõuetekohaselt täita süsteemi valmistamise ja paigaldamise lepingud teises IAEA liikmesriigis. Peale sealsete takistuste ületamist jätkas IAEA 2019. a detsembris tarnijaga sõlmitud lepingu täitmist. Süsteem tarnitakse eeldatavalt 2020. aastal.</t>
  </si>
  <si>
    <t xml:space="preserve">1.1.6. </t>
  </si>
  <si>
    <t>Riikliku kiirgustöötajate doosiregistri arendamine</t>
  </si>
  <si>
    <t>Kiirgustöötajate doosiregistri põhimäärus on uuendatud ja register on arendamisel</t>
  </si>
  <si>
    <t>KeA; KEMIT</t>
  </si>
  <si>
    <t xml:space="preserve">alustatud </t>
  </si>
  <si>
    <t>2019. a hankeleping sõlmitud.</t>
  </si>
  <si>
    <t xml:space="preserve">täidetud </t>
  </si>
  <si>
    <t xml:space="preserve">2. </t>
  </si>
  <si>
    <t>Tagatud on kiirgusohutusalane teadlikkus ja pädevuse suurendamine</t>
  </si>
  <si>
    <t>2.1.</t>
  </si>
  <si>
    <t>Meede: Kiirgusalase koolitusvaldkonna arendamine</t>
  </si>
  <si>
    <t>2.1.1.</t>
  </si>
  <si>
    <t>Riigiasutuste töötajatele mõeldud kiirgusalaste põhiteadmiste veebikursuse väljatöötamine</t>
  </si>
  <si>
    <t>Välja on töötatud riigiasutuste töötajatele mõeldud kiirgusalaste põhiteadmiste veebikursus</t>
  </si>
  <si>
    <t>pole planeeritud</t>
  </si>
  <si>
    <t xml:space="preserve">IAEA koostööprojekti koostamine, mis hõlmab ka koolitusmooduli välja töötamist </t>
  </si>
  <si>
    <t>2.1.2.</t>
  </si>
  <si>
    <t>Kiirgusohutust käsitleva loengukursuse avaliku-õigusliku kõrgkooli loodus- ja täppisteaduste valdkonna õppekavasse integreerimise võimalikkuse hindamine ning võimaluste leidmine</t>
  </si>
  <si>
    <t>Selleks, et suurendada inimeste teadlikkust kiirgusest ja luua võimalused, et kiirgusest huvitatu saaks kõrgkoolis omandada esmatasandi teadmised selles valdkonnas</t>
  </si>
  <si>
    <t xml:space="preserve"> KeM</t>
  </si>
  <si>
    <t xml:space="preserve">pole alustatud </t>
  </si>
  <si>
    <t>2.1.3.</t>
  </si>
  <si>
    <t>Projekteerimise ja ehitusega seotud õppekavade täiendamine looduskiirguse (eelkõige radooni) valdkonnas</t>
  </si>
  <si>
    <t>suurendada selle valdkonna spetsialistide teadlikkus looduskiirgusest, eriti just radoonist ja radooni kaitsemeetmetest</t>
  </si>
  <si>
    <t>2.1.4.</t>
  </si>
  <si>
    <t>Regulaarsed kiirgusalased koolitused kirgussündmustes esmareageerijatele</t>
  </si>
  <si>
    <t>Koolitused on toimunud</t>
  </si>
  <si>
    <t>KeA**, PPA, PäA, TervA</t>
  </si>
  <si>
    <t>2019. a viidi läbi viis koolitust, kuid piisavat mahtu sellises formaadis pole võimalik saavutada</t>
  </si>
  <si>
    <t>2.1.5.</t>
  </si>
  <si>
    <t>vähemalt 2 koolitust sellel perioodil</t>
  </si>
  <si>
    <t>KeA</t>
  </si>
  <si>
    <t xml:space="preserve">Osaliselt kiirgusseminari raames </t>
  </si>
  <si>
    <t>2020. aastal töötati välja juhendmaterjal järelevalveametnikele, 2021. a algul viis KeA läbi koolituse</t>
  </si>
  <si>
    <t>2.2</t>
  </si>
  <si>
    <t>Meede: Inimeste teadlikkuse suurendamine ioniseeriva kiirguse võimalikest ohtudest ning ohtude vähendamise meetoditest</t>
  </si>
  <si>
    <t>2.2.1.</t>
  </si>
  <si>
    <t xml:space="preserve">Kiirgusalaste teabepäevade korraldamine </t>
  </si>
  <si>
    <t>Kiirgusalaseid teabepäevasid korraldatakse iga-aastaselt</t>
  </si>
  <si>
    <t>Teabepäevad mõlemal aastal toimunud</t>
  </si>
  <si>
    <t>2.2.2.</t>
  </si>
  <si>
    <t>Radoonialaste koolituste korraldamine kõrgendatud radooniriskiga aladel asuvate kohalike omavalitsuste ametnikele</t>
  </si>
  <si>
    <t>Korraldatud on vähemalt 1 koolitus sellel perioodil</t>
  </si>
  <si>
    <t>Aastal 2018 toimus kolm koolitust.</t>
  </si>
  <si>
    <t xml:space="preserve">2021. a läbi viidud üks koolitus KeA KOV koolitusprogrammi raames </t>
  </si>
  <si>
    <t>2.2.3.</t>
  </si>
  <si>
    <t>Veebipõhiste teabematerjalide koostamine elanikele kiirgushädaolukordades käitumisest;</t>
  </si>
  <si>
    <t>Koostatud on veebipõhised teabematerjalid</t>
  </si>
  <si>
    <t>KeA, KeM</t>
  </si>
  <si>
    <t xml:space="preserve">Materjalid on koostatud </t>
  </si>
  <si>
    <t>2.2.4.</t>
  </si>
  <si>
    <t>Potentsiaalselt ohtlikest kiirgusallikatest teavitamise ja kokkukogumise kampaaniate regulaarne korraldamine</t>
  </si>
  <si>
    <t>Tuumamaterjali sisaldavate seadmete ja muude potentsiaalselt ohtlike radioaktiivsete jäätmete kokkukogumise kampaaniaid korraldatakse regulaarselt.</t>
  </si>
  <si>
    <t>KeM, A.L.A.R.A</t>
  </si>
  <si>
    <t>Pidev</t>
  </si>
  <si>
    <t xml:space="preserve">Kampaania viidi läbi 2019.a. </t>
  </si>
  <si>
    <t>2.2.5.</t>
  </si>
  <si>
    <t>Veebipõhiste teabematerjalide koostamine elanikele kiirgushädaolukordades käitumisest koos KKK-ga</t>
  </si>
  <si>
    <t>Avalikkust teavitatakse, kuidas tegutseda rahvusvahelise kiirgusõnnetuse korral. Avalikkust teavitataksekiirgusõnnetusega seotud ohtudest, ohtude vältimise juhistest ning õnnetuse ajal tegutsemise käitumisjuhistest. Vastav info on avaldatud Keskkonnaameti kodulehel ning vajadusel tehakse proaktiivset meediateavitust. Riskikommunikatsioon on osa Keskkonnaameti kommunikatsiooniplaani tegevuskavast.</t>
  </si>
  <si>
    <t>Veebipõhised teabematerjalid on koostatud.</t>
  </si>
  <si>
    <t>2.3.</t>
  </si>
  <si>
    <t>Meede: Kiirgusspetsialistide piisava arvu tagamine Eestis</t>
  </si>
  <si>
    <t>2.3.1.</t>
  </si>
  <si>
    <t>Kiirgusspetsialistide piisava arvu tagamine Eestis</t>
  </si>
  <si>
    <t>KeA-sse vähemalt ühe täiendava ametikoha loomine radooni spetsialisti KKI-sse vähemalt kahe kiirguse valdkonnale orienteeritud inspektori ametikoha loomine, KEM-i vähemalt ühe täiendava ametikoha loomine EL ja rahvusvaheliste kohustuste täitmiseks ning AS-i A.L.A.R.A. seoses  radioaktiivsete jäätmete lõppladustuspaiga rajamise ja Paldiski endise tuumaobjekti dekomissioneerimise eeluuringutega ühe täiendava ametikoha loomine.</t>
  </si>
  <si>
    <t xml:space="preserve">KeM, KeA; KKI; A.L.A.R.A. </t>
  </si>
  <si>
    <t>Seoses KeA ja KKI kavandatud ühinemisega ei ole KKI-s kiirguse valdkonnale orienteeritud täiendavaid inspektori ametikohti loodud. Täiendavate töökohtade vajadus täpsustatakse asutuste ühendamise käigus. AS-i A.L.A.R.A on planeeritud kiirgusspetsialist tööle võtta 2020. aastal.</t>
  </si>
  <si>
    <t>3.</t>
  </si>
  <si>
    <t>Vähendatud on radioaktiivsete jäätmete ja nende käitlemisega seotud ohte</t>
  </si>
  <si>
    <t>3.1.</t>
  </si>
  <si>
    <t>Meede: Radioaktiivsete jäätmete tekke vähendamine ja nende ohutu vaheladustamise korraldamine</t>
  </si>
  <si>
    <t>3.1.1.</t>
  </si>
  <si>
    <t>Olemasoleva vaheladustuspaiga haldamine</t>
  </si>
  <si>
    <t>Vaheladustuspaik on hooldatud ja soovimatu ründe, mille tulemusel võib toimuda ümbritseva keskkonna saastumine, vastu kaitstud. Seireprogrammide täitmine ning vajadusel seiretulemustest lähtuvalt meetmekavade koostamine ja rakendamine.</t>
  </si>
  <si>
    <t>MKM, A.L.A.R.A.</t>
  </si>
  <si>
    <t>Vaheladustuspaiga füüsilise kaitse ja seire süsteemid on hooldatud ja toimivad. Pidev tegevus.</t>
  </si>
  <si>
    <t>3.1.2.</t>
  </si>
  <si>
    <t>Radioaktiivsed jäätmed on nõuetekohaselt käideldud ja vaheladustatud.</t>
  </si>
  <si>
    <t>Radioaktiivsed jäätmed on nõuetekohaselt käideldud ja vaheladustatud. Pidev tegevus.</t>
  </si>
  <si>
    <t>3.1.3.</t>
  </si>
  <si>
    <t xml:space="preserve">Tammiku jäätmehoidla ohutustamise lõpule viimine </t>
  </si>
  <si>
    <t>Hoidla on ohutustatud - jäätmed on hoidlast eemaldatud, hoidla on saastusest puhastatud, lammutatud ning vabastatud üldiseks kasutamiseks.</t>
  </si>
  <si>
    <t>Hoidla katteehitis on lammutatud ning vabastatud ning hoidla on lammutatud.</t>
  </si>
  <si>
    <t>3.1.4.</t>
  </si>
  <si>
    <t>Jäätmete iseloomustamise süsteemi arendamine alfa- ja beetakiirgajate määramiseks</t>
  </si>
  <si>
    <t>Alfa- ja beetakiirgajate määramist võimaldavate mõõteseadmete soetamine, mõõtemetoodikate koostamine ja personali koolitamine (2019-2029).</t>
  </si>
  <si>
    <t>Aastaks 2018 tegevusi ei planeeritud. Teostatud on ettevalmistavad tegevused alfa- ja beetakiirgajate määramiseks.</t>
  </si>
  <si>
    <t>3.1.5.</t>
  </si>
  <si>
    <t>Radioaktiivsete jäätmete vabastamiseks vajalike protseduuride väljatöötamine</t>
  </si>
  <si>
    <t>Peamised protseduurid radioaktiivsete jäätmete vabastamiseks on koostatud ja kooskõlastatud (2016-2019).</t>
  </si>
  <si>
    <t>Peamised protseduurid radioaktiivsete jäätmete vabastamiseks on loodud.</t>
  </si>
  <si>
    <t>3.1.6.</t>
  </si>
  <si>
    <t>Saastunud metallijäätmete kokkukogumine ja sulatamine</t>
  </si>
  <si>
    <t>Kokkukogutud saastunud metall iseloomustatakse ja saadetakse sulatmisele. Sulatamisest järgi jäänud kontsentreeritud jäätmed on nõuetekohaselt töödeldud ja pakendatud võimaldamaks nende edasist ladustamist vahe- või lõppladustuspaigas.</t>
  </si>
  <si>
    <t>VF</t>
  </si>
  <si>
    <t>Aastaks 2018 tegevusi ei planeeritud. 2019 toimus välisvahendite taotlemine ja alustati riigihanke alusdokumendi koostamisega.</t>
  </si>
  <si>
    <t>3.1.7.</t>
  </si>
  <si>
    <t>Jäätmete käitlemise kvaliteedijuhtimissüsteemi arendamine</t>
  </si>
  <si>
    <t>Toimub pidev juhtimissüsteemi parendamine tagamaks radioaktiivsete jäätmete ohutut käitlemist.</t>
  </si>
  <si>
    <t>Juhtimissüsteemi käsiraamat ja sise-eeskirjad on üle vaadatud ja täiendatud.</t>
  </si>
  <si>
    <t>3.1.8.</t>
  </si>
  <si>
    <t>Radioaktiivsete jäätmete käitlusseadmete pargi arendamine ja jäätmete ladustamiseks vajalike pakendite soetamine</t>
  </si>
  <si>
    <t>Radioaktiivsete jäätmete käitlusseadmete parki arendatakse järjepidevalt, mis võimaldab jäätmeid lõppladustamiseks sobivalt käidelda. Samuti on soetatud lõppladustamiseks vajalikud jäätmepakendid.</t>
  </si>
  <si>
    <t xml:space="preserve">Algtase 2021. a </t>
  </si>
  <si>
    <t>3.1.9.</t>
  </si>
  <si>
    <t>Omanikuta kiirgusallikate käitlussüsteemi arendamine ja käigushoidmine</t>
  </si>
  <si>
    <t>Tagatud on omanikuta kiirgusallikate ohutu kokkukogumine ja nende järjepidev käitlemine.</t>
  </si>
  <si>
    <t>KIK</t>
  </si>
  <si>
    <t>MKM, SiM, KeM KeA, A.L.A.R.A.</t>
  </si>
  <si>
    <t>Süsteem on loodud ja toimib. Pidev tegevus.</t>
  </si>
  <si>
    <t>3.2.</t>
  </si>
  <si>
    <t>Meede: Radioaktiivsete jäätmete lõppladustuspaiga rajamise planeeringu (sh KSH) koostamine ja Paldiski endise tuumaobjekti reaktorisektsioonide dekomissioneerimise keskkonnamõju hindamine</t>
  </si>
  <si>
    <t>3.2.1.</t>
  </si>
  <si>
    <t>Radioaktiivsete jäätmete lõppladustuspaiga rajamiseks planeeringu ja KSH menetluse algatamine</t>
  </si>
  <si>
    <t>Planeering ja KSH on algatatud.</t>
  </si>
  <si>
    <t>RaM, KeM, MKM, KeA, A.L.A.R.A.</t>
  </si>
  <si>
    <t>Algtase 2019. Taotlus on esitatud.</t>
  </si>
  <si>
    <t>3.2.2.</t>
  </si>
  <si>
    <t>Teostatakse paiga asukoha valiku uuringud nagu näiteks tektoonilise omapära kaardistamine, seismiline analüüs, maapõue geoloogilis-litoloogilise koostise analüüs, maapinna reljeefi analüüs ja geodeetilised uuringud, hüdrogeoloogiliste tingimuste analüüs, klimaatiliste tingimuste uuring, keskkonna uuring (floora, fauna, liikide elupaigad, harjumused jne), sotsiaalse olukorra uuring (olulised kogukonnad, maa kasutusotstarve, maa omandiõigus, majanduslikud aspektid, kultuuriloolised aspektid jne), teede ja taristu analüüs jne.</t>
  </si>
  <si>
    <t>RaM, KeM (KeA), A.L.A.R.A.</t>
  </si>
  <si>
    <t>Algtase 2019 aasta, mil alustati välisvahendite taotlemise ning riigihanke alusdokumentide taotlemisega.</t>
  </si>
  <si>
    <t>3.2.3.</t>
  </si>
  <si>
    <t>Lõppladustuspaiga rajamise ja reaktorisektsioonide dekomissioneerimise kommunikatsioonistrateegia koostamine ja rakendamine</t>
  </si>
  <si>
    <t>Strateegia sätestab kommunikatsiooni eesmärgid ning identifitseerib sihtgrupid. Strateegia sisaldab kava tulevasteks tegevusteks. Edaspidi põhineb kommunikatsioon strateegial, mida regulaarselt üle vaadetakse ja vajadusel täiendatakse.</t>
  </si>
  <si>
    <t>RaM, KeM, MKM</t>
  </si>
  <si>
    <t>Algtase 2019. a.</t>
  </si>
  <si>
    <t>3.2.4.</t>
  </si>
  <si>
    <t xml:space="preserve">Paldiski endise tuumaobjekti reaktorisektsioonide dekomissioneerimise KMH algatamine </t>
  </si>
  <si>
    <t>KMH on algatatud.</t>
  </si>
  <si>
    <t>KeM, MKM, A.L.A.R.A.</t>
  </si>
  <si>
    <t>Algtase 2019. Otsiti võimalust KMH algatamiseks.</t>
  </si>
  <si>
    <t>TORT käskkirja muudatusega võeti reaktorsektsioonide likvideerimise KMH perioodist 2021-2023 välja. Tegevused peavad toimuma perioodil 2024-2025.</t>
  </si>
  <si>
    <t>3.2.5.</t>
  </si>
  <si>
    <t>Paldiski endise tuumaobjekti reaktorisektsioonide dekomissioneerimiseks vajalike uuringute tellimine</t>
  </si>
  <si>
    <t>Teostatakse uuringud nagu näiteks Paldiski objekti peahoone seisukorra insenertehniline uuring, reaktorisektsioonide radioloogiline uuring, reaktorisarkofaagide ja reaktorisektsioonide konstruktsiooni uuring jne.</t>
  </si>
  <si>
    <t>MKM, KeM (KeA), A.L.A.R.A.</t>
  </si>
  <si>
    <t>Algtase 2019. aasta, mil alustati välisvahendite taotlemise ning riigihanke alusdokumentide taotlemisega.</t>
  </si>
  <si>
    <t xml:space="preserve">2021. a TORT käskkirja muudatusega võetu välja läbivalgustamisega seotud tegevust, mille peab läbi viima perioodil 2024-2025. Kokku 2024-2025 perioodil lisarahastuse vajadus u 6.4 mln eurot. </t>
  </si>
  <si>
    <t>3.3.</t>
  </si>
  <si>
    <t>Meede: Looduslikke radionukliide sisaldavate radioaktiivse materjali (NORMide) taaskasutamise ja käitlemise arendamine ja ladustamise korra loomine</t>
  </si>
  <si>
    <t>3.3.1.</t>
  </si>
  <si>
    <t>NORM-valdkonnaga seoses õigusaktide täiendamine</t>
  </si>
  <si>
    <t>Seoses NORM-valdkonnaga on õigusakte täiendatud</t>
  </si>
  <si>
    <t>keskkonnaministri määrus nr 56</t>
  </si>
  <si>
    <t>3.3.2.</t>
  </si>
  <si>
    <t>NORMide käitlemise valdkonna teadus- ja arendustegevuse toetamine parima võimaliku tehnoloogia väljatöötamiseks ja NORM käitlussüsteemi loomiseks sh käitluslahendustingimuste loomiseks.</t>
  </si>
  <si>
    <t>Toetatud on teadus- ja arendustegevust parima võimaliku tehnoloogia väljatöötamiseks ja NORM käitlussüsteemi loomiseks</t>
  </si>
  <si>
    <t>VF/KIK</t>
  </si>
  <si>
    <t xml:space="preserve">Osaletud LIFE projekti infopäeval, et viia end kurssi viimaste muudatustega NORMide teemal.Projekti peamiseks eesmärgiks on välja töötada veetöötlustehnoloogia, mille tulemusena tekib minimaalses koguses NORM-jäätmeid.   </t>
  </si>
  <si>
    <t>4.</t>
  </si>
  <si>
    <t>Tagatud on valmisolek kiirgussündmuste ennetamiseks ja lahendamiseks</t>
  </si>
  <si>
    <t>4.1.</t>
  </si>
  <si>
    <t>Meede: Kiirgushädaolukordade lahendamise plaani (HOLP) koostamine ja plaanikohase valmisoleku tagamine</t>
  </si>
  <si>
    <t>4.1.1.</t>
  </si>
  <si>
    <t>Uus plaan on kinnitatud</t>
  </si>
  <si>
    <t xml:space="preserve">Plaan on koostatud. </t>
  </si>
  <si>
    <t>4.1.2.</t>
  </si>
  <si>
    <t>Kiirgus- või tuumaõnnetuste alastel õppustel osalemine ja nende korraldamine</t>
  </si>
  <si>
    <t>Õppusetel on osaletud ning korraldatud</t>
  </si>
  <si>
    <t>Osaleti õppustel kui ka nende korraldamisel</t>
  </si>
  <si>
    <t>4.1.3.</t>
  </si>
  <si>
    <t>Keskkonnaameti mõõtevahendite ja kaitsevarustuse baasi uuendamine</t>
  </si>
  <si>
    <t>Keskkonnaameti mõõtevahendite ja kaitsevarustuse baas on uuendatud</t>
  </si>
  <si>
    <t>Mõõtevahendite ja kaitsevarustuse uuendamine ja hooldamine on olnud regulaarne.</t>
  </si>
  <si>
    <t>4.1.4.</t>
  </si>
  <si>
    <t>Päästeameti mõõtevahendite ja kaitsevarustuse baas, mõõtevahendite ja saasteäratuseks vajalike seadmete baasi uuendamine</t>
  </si>
  <si>
    <t>Mõõtevahendite ja saasteärastuseks vajalike seadmete baas on uuendatud</t>
  </si>
  <si>
    <t>SiM, PäA</t>
  </si>
  <si>
    <t>4.1.5.</t>
  </si>
  <si>
    <t>Keskkonnainspektsiooni mõõtevahendite baasi uuendamine</t>
  </si>
  <si>
    <t>Mõõtevahendite baasi on uuendatud</t>
  </si>
  <si>
    <t>pole alustatud</t>
  </si>
  <si>
    <t>Seoses KeA ja KKI ühendamisega ei ole KKI mõõtevahendite baasi eraldi uuendamine otstarbekas, kuna KeA kiirgusosakonnal on vajalike mõõtevahendite baas olemas.</t>
  </si>
  <si>
    <t>4.1.6.</t>
  </si>
  <si>
    <t>Maksu- ja Tolliameti mõõtevahendite ja kaitsevarustuse baasi uuendamine</t>
  </si>
  <si>
    <t>MTA</t>
  </si>
  <si>
    <t>Tegevusi aastateks 2018 ja 2019 ei planeeritud.</t>
  </si>
  <si>
    <t>4.1.7.</t>
  </si>
  <si>
    <t>Kiirgusohu varajase hoiatamise süsteemi töö ja toimepidevuse tagamine</t>
  </si>
  <si>
    <t>Kiirgusohu varajase hoiatamise süsteemi töö ja toimepidevus on tagatud</t>
  </si>
  <si>
    <t>5.</t>
  </si>
  <si>
    <t>Vähendatud on looduslikest kiirgusallikatest tingitud ohte</t>
  </si>
  <si>
    <t>5.1.</t>
  </si>
  <si>
    <t>Meede: Looduslikest kiirgusallikatest tingitud ohtude minimeerimine</t>
  </si>
  <si>
    <t>5.1.1.</t>
  </si>
  <si>
    <t>Radooniriski osas täiendava uuringuvajadusega alade uuringumetoodika väljatöötamine</t>
  </si>
  <si>
    <t>Täiendava uuringuvajadusega aladel on väljatöötatud uuringumetoodika</t>
  </si>
  <si>
    <t>Uuringumetoodika on välja töötatud.</t>
  </si>
  <si>
    <t>5.1.2.</t>
  </si>
  <si>
    <t>Radooniriski osas täiendava uuringuvajadusega alade pinnaseõhu ja siseõhu radooniuuringute tegemine</t>
  </si>
  <si>
    <t>Pinnaseuuringud on tehtud vähemalt 11 KOVis, siseõhu mõõtmised on tehtud vähemalt 300 ruumis.</t>
  </si>
  <si>
    <t>KIK, RE</t>
  </si>
  <si>
    <t>KeM, KeA, EGT</t>
  </si>
  <si>
    <t>Aastal 2019 teostatud pinnaseuuringud kuues KOVis, siseõhu mõõtmisi kokku 31.</t>
  </si>
  <si>
    <t>5.1.4.</t>
  </si>
  <si>
    <t>Üleriigilise siseruumide õhu radooniuuringu läbiviimine</t>
  </si>
  <si>
    <t>Teostatud on üleriigiline radooniuuring</t>
  </si>
  <si>
    <t>KeM, Kea</t>
  </si>
  <si>
    <t>Riiklikke uuringuid ei ole läbi viidud, kuna uuringu vajaduse mahu hindamiseks tuleb eelkõige kindlaks teha hetkeseis. Selleks on vaja korrastada olemasolevate mõõtmistega andmebaas, mida ei olnud võimalik teha enne andmebaasi tarkvara uuendamist. Tarkvara on uuendatud ja andmete korrastamisega jõutakse lõpule 2020.a. Uuringu planeerimisega saab alustada 2021. a.</t>
  </si>
  <si>
    <t>5.1.6.</t>
  </si>
  <si>
    <t>Radooni mõõtetulemuste andmebaasi arendamine</t>
  </si>
  <si>
    <t>Radooni andmebaas on väljaarendatud</t>
  </si>
  <si>
    <t>KeA, KEMIT</t>
  </si>
  <si>
    <t>Aastal 2019 sõlmitud hankeleping Keskkonnaameti ja arendaja vahel</t>
  </si>
  <si>
    <t>2020. aasta alguses võeti kasutusele uus radooni mõõtetulemuste andmebaas.</t>
  </si>
  <si>
    <t>5.1.7.</t>
  </si>
  <si>
    <t>Keskkonnaameti radoonimõõteseadmete uuendamine</t>
  </si>
  <si>
    <t>Keskkonnaameti radoonimõõteseadmed on uuendatud</t>
  </si>
  <si>
    <t>Olemasolevad seadmed on olnud aastatel 2018 ja 2019 töökorras ning ei ole vajanud välja vahetamist. Mõõtmisvajadus on olnud kaetud ja täiendavate seadmete soetamine ei ole seega osutunud vajalikuks.</t>
  </si>
  <si>
    <t>5.1.8.</t>
  </si>
  <si>
    <t>Ehitusmaterjalide täiendavate radioloogiliste uuringute tegemine</t>
  </si>
  <si>
    <t>2013/59/Euratom art 75 probleemsete ehitusmaterjalide väljaselgitamine</t>
  </si>
  <si>
    <t>5.1.9.</t>
  </si>
  <si>
    <t>Joogivee määruse nr 82 rakendamise kontrollimine seoses radioloogiliste näitajate kontrollväärtuse ületamisega</t>
  </si>
  <si>
    <t>Parameetri kontrollväärtust ületavate veevärkide omanikud on teostanud kulu-tulu põhise tasuvusanalüüsi radionukliidide sisalduse vähendamise otstarbekuseks</t>
  </si>
  <si>
    <t>TervA</t>
  </si>
  <si>
    <t>5.1.10.</t>
  </si>
  <si>
    <t>Sillamäe jäätmehoidla radioaktiivsuse seire  </t>
  </si>
  <si>
    <t>Saneerimisprojekti järelseire järjepidev tagamine</t>
  </si>
  <si>
    <t>KeM; AS Ökosil</t>
  </si>
  <si>
    <t>2015-….</t>
  </si>
  <si>
    <t>Seire ning hooldus on ettenähtud mahus läbi viidud. Alates aastast 2020. tuleb järelseire rahastus Keskkonnaministeeriumi eelarvest.</t>
  </si>
  <si>
    <t>Seire ning hooldus on ettenähtud mahus läbi viidud.</t>
  </si>
  <si>
    <t>6.</t>
  </si>
  <si>
    <t>Tagatud on meditsiinikiirituse põhjendatud kasutamine ja kiirgusohutus*</t>
  </si>
  <si>
    <t>6.1.</t>
  </si>
  <si>
    <t>Meede: Meditsiinikiirituse protseduuride põhjendatuse hindamiseks on kindlaks määratud jätkusuutlik ja ühtne korraldus</t>
  </si>
  <si>
    <t>6.1.1.</t>
  </si>
  <si>
    <t>Osapooltega läbirääkimise läbiviimine, mille tulemusena lepitakse kokku Eestile sobilik lahendus meditsiinikiirituse protseduuride üldise põhjendatuse tagamiseks.</t>
  </si>
  <si>
    <t>Üldise põhjendatuse hindamiseks on osapoolte vahel kokku lepitud parim ja optimaalseim lahendus. Sõltuvalt kokkulepitud lahendusvariandist on rakendatud tegevused, mille tulemusena toimub Eestis meditsiinikiirituse valdkonnas üldise põhjendatuse järjepidev hindamine</t>
  </si>
  <si>
    <t>SoM, KeA</t>
  </si>
  <si>
    <t xml:space="preserve">2018. a toimus koordinatsioonikoosolek IAEA projekti RER9147 raames. Üks projekti põhisuundadeks on just meditsiinikiirituse kasutamise põhjendatuse nõue. </t>
  </si>
  <si>
    <t>6.1.2.</t>
  </si>
  <si>
    <t>Sõltuvalt sobivast lahendusest edasiste tegevuste paika panemine tagamaks üldise põhjendatuse järjepidev hindamine.</t>
  </si>
  <si>
    <t>Edasised tegevused tagamaks üldise põhjendatuse järjepidev hindamine on paika pandud.</t>
  </si>
  <si>
    <t>Aastal 2019 alustati kiirgustegevusloa taotluse menetlemise juhendi koostamisega. Üks kiirgustegevusloa taotluse osa on kavandatava kiirgustegevuse põhjendamine.Tegevus ei asenda meditsiinikiirituse üldist põhjendatust, pigem tagab sellest tulenevate nõuete ühtlase rakendamise kiirgustegevuslubade menetlemisel.</t>
  </si>
  <si>
    <t>6.2.</t>
  </si>
  <si>
    <t>Meede: Meditsiinikiirituse kliinilisel kasutamisel toimib kiirgusteadlikkuse, heade praktikavõtete kasutamise ja kiirgusohutuse põhimõtete järgimise edendamine, sellekohaste juhend- ja teabematerjalide väljatöötamine ning järelevalve</t>
  </si>
  <si>
    <t>6.2.1.</t>
  </si>
  <si>
    <t>Diagnostiliste referentsväärtuste kehtestamine, regulaarse ülevaatamise tagamine, DRL kehtestamiseks ja ülevaatamiseks vajalike täiendavate andmete kogumine, vajadusel diagnostiliste referentsväärtuste kogumiseks vajaliku juhendmaterjali uuendamine. Referentsprotseduuride ülevaatamine aastaks 2020.</t>
  </si>
  <si>
    <t>Referentsprotseduurid on üle vaadatud. Olemasolevaid diagnostilisi referentsväärtusi on vastavalt vajadusele uuendatud ning on kehtestatud uusi diagnostilisi referentsväärtusi</t>
  </si>
  <si>
    <t>Diagnostilised referentsväärtused kehtestati alles 2018. a lõpus, vahepeal neid uuendatud ei ole. Aastal 2019 oli tervishoiuteenuse osutajate (TTO) dooside teatamise protsent madal.</t>
  </si>
  <si>
    <t>6.2.2.</t>
  </si>
  <si>
    <t>Tegevuskava loomine. Tegevuskava alusel toimub tervise- ja tööministri 19. detsembri 2018. a määruse „Meditsiinikiirituse protseduuride kiirgusohutusnõuded, meditsiinikiirituse protseduuride kliinilise auditi nõuded ning diagnostilised referentsväärtused ja nende määramise nõuded“ meditsiinikiirituse kasutamise kliinilist kvaliteeti käsitlevate sätete täitmise kontrollimine, juurutamine ja edendamine.</t>
  </si>
  <si>
    <t>Tegevuskava on loodud</t>
  </si>
  <si>
    <t>TervA, KeA, KKI</t>
  </si>
  <si>
    <t>Aastal 2019 alustati läbirääkimisi ERÜ ja IAEA kliinilise auditi koolituse läbiviimiseks kohta. Kliinilise auditi kavandatud koolituse aeg oli nov-2020.</t>
  </si>
  <si>
    <t>6.3.</t>
  </si>
  <si>
    <t>Meede: Meditsiinikiirituse protseduuride kliinilise auditi tegemiseks vajaliku pädevuse edendamine</t>
  </si>
  <si>
    <t>6.3.1.</t>
  </si>
  <si>
    <t>Kliinilise auditite läbiviijate koolitajate koolitamine</t>
  </si>
  <si>
    <t>Kliinilise auditite läbiviijate koolitajad on koolitatud</t>
  </si>
  <si>
    <t>KeA, SoM, TervA</t>
  </si>
  <si>
    <t>6.4.</t>
  </si>
  <si>
    <t>Meede: Meditsiinikiiritusest saadava aastase elanikudoosi taseme hindamise juurutamine</t>
  </si>
  <si>
    <t>6.4.1.</t>
  </si>
  <si>
    <t>Klassifikaatori kasutusele võtmine tervishoiuteenuse osutajate poolt ja tervise infosüsteemi statistika mooduli arendamine</t>
  </si>
  <si>
    <t>Loodud on kõiki osapooli rahuldav radioloogiliste uuringute klassifikaator, mille tervishoiuteenuse osutajad on oma infosüsteemides kasutusele võtnud.</t>
  </si>
  <si>
    <t>SoM</t>
  </si>
  <si>
    <t>6.4.2.</t>
  </si>
  <si>
    <t>Meditsiinikiiritusest saadava aastase elanikudoosi taseme hindamise eest vastutava asutuse määramine sõltuvalt tervise infosüsteemi statistika moodulisse ligipääsuga seotud piirangutest</t>
  </si>
  <si>
    <t>Kokku on lepitud elanikudoosi taseme hindamise eest vastutav asutus.</t>
  </si>
  <si>
    <t>SoM, KeM</t>
  </si>
  <si>
    <t>Vastutav asutus on Terviseamet.</t>
  </si>
  <si>
    <t>KOKKU</t>
  </si>
  <si>
    <t>* Eesmärgi "Tagatud on meditsiinikiirituse põhjendatud kasutamine ja kiirgusohutus" täitmiseks kajastatud summad on toodud KeM haldusala kohta</t>
  </si>
  <si>
    <t>**Peavastutaja</t>
  </si>
  <si>
    <r>
      <t xml:space="preserve">Kiirgusmõõteseadmete kalibreerimiskeskuse (ingl </t>
    </r>
    <r>
      <rPr>
        <b/>
        <i/>
        <sz val="11"/>
        <color rgb="FF000000"/>
        <rFont val="Roboto"/>
        <charset val="186"/>
      </rPr>
      <t>Secondary Standard Dosimetry Laboratory</t>
    </r>
    <r>
      <rPr>
        <b/>
        <sz val="11"/>
        <color rgb="FF000000"/>
        <rFont val="Roboto"/>
        <charset val="186"/>
      </rPr>
      <t xml:space="preserve"> (SSDL)) rajamine.</t>
    </r>
  </si>
  <si>
    <r>
      <t>Radioaktiivsete jäätmete käitlemine</t>
    </r>
    <r>
      <rPr>
        <b/>
        <sz val="11"/>
        <color rgb="FF7030A0"/>
        <rFont val="Roboto"/>
        <charset val="186"/>
      </rPr>
      <t xml:space="preserve"> </t>
    </r>
  </si>
  <si>
    <r>
      <t>Radioaktiivsete jäätmete lõppladustuspaiga rajamiseks</t>
    </r>
    <r>
      <rPr>
        <b/>
        <sz val="11"/>
        <color rgb="FFFF0000"/>
        <rFont val="Roboto"/>
        <charset val="186"/>
      </rPr>
      <t xml:space="preserve"> </t>
    </r>
    <r>
      <rPr>
        <b/>
        <sz val="11"/>
        <color rgb="FF000000"/>
        <rFont val="Roboto"/>
        <charset val="186"/>
      </rPr>
      <t xml:space="preserve"> vajalike keskkonnauuringute tellimine</t>
    </r>
  </si>
  <si>
    <t>2018</t>
  </si>
  <si>
    <r>
      <t xml:space="preserve"> </t>
    </r>
    <r>
      <rPr>
        <sz val="11"/>
        <color rgb="FF000000"/>
        <rFont val="Roboto"/>
        <charset val="186"/>
      </rPr>
      <t xml:space="preserve">Register kasutusele võetud 12. juuni 2020. a. </t>
    </r>
  </si>
  <si>
    <r>
      <t>Järelevalveametnike (TI j</t>
    </r>
    <r>
      <rPr>
        <b/>
        <sz val="11"/>
        <rFont val="Roboto"/>
        <charset val="186"/>
      </rPr>
      <t>a KKI)</t>
    </r>
    <r>
      <rPr>
        <b/>
        <sz val="11"/>
        <color rgb="FFFF0000"/>
        <rFont val="Roboto"/>
        <charset val="186"/>
      </rPr>
      <t xml:space="preserve"> </t>
    </r>
    <r>
      <rPr>
        <b/>
        <sz val="11"/>
        <color rgb="FF000000"/>
        <rFont val="Roboto"/>
        <charset val="186"/>
      </rPr>
      <t>koolitamine</t>
    </r>
  </si>
  <si>
    <r>
      <t>Kiirgushädaolukordade lahendamise plaani koostamine</t>
    </r>
    <r>
      <rPr>
        <b/>
        <sz val="11"/>
        <color rgb="FFFF0000"/>
        <rFont val="Roboto"/>
        <charset val="186"/>
      </rPr>
      <t xml:space="preserve"> </t>
    </r>
  </si>
  <si>
    <t>ALUSTATUD</t>
  </si>
  <si>
    <t>Vabastamistasemete ja väljaarvamistasemete määrus</t>
  </si>
  <si>
    <t xml:space="preserve">Ei ole teada, et NORM uuringuid eestis 2020-2021 sooviti läbi viia. </t>
  </si>
  <si>
    <t>AS A.L.A.R.A.</t>
  </si>
  <si>
    <t>Keskkonnaministri 25.08.2021 määrus nr 40. "Kiirgustegevuses kasutatavate või tekkivate radioaktiivsete ainete väljaarvamise ja vabastamise tingimused ning väljaarvamise ja vabastamise taotlusele esitatavad nõuded"</t>
  </si>
  <si>
    <t xml:space="preserve">Ei ole alustatud, kuna teised KORAK-i rakenduskava tegevused võtsid oodatust rohkem aega. </t>
  </si>
  <si>
    <t>2020. aastal teabepäeva COVID-19 tõttu läbi ei viidud ning loodeti sügisel olukorra paranemisele ning ei soovitud virtuaalset teabepäeva teha, kuna siis on arutelu tekkimine raskendatud. 2021. aastal viidi siiski läbi virutaalne teabepäev.</t>
  </si>
  <si>
    <t>KeM, A.L.A.R.A.</t>
  </si>
  <si>
    <t>Lääne-Harju vallavolikogu algatas kohaliku omavalitsuse eriplaneeringu ja keskkonnamõju strateegilise hindamise 28.01.2020. a. 
16.10. 2020 kuulutai välja hange, saabus üks pakkumus (u 1.4 mln eurot), mis ületas oluliselt eeldatavat maksumust (0.3 mln eurot).  Toimus TORT käskkirja muudatus, mille raames suurendati eelarvet ning eriplaneering jaotati I etapiks (2021-2023) ja II etapiks (2024-2025). II etapi jaoks vajalik lisarahastus u 0.6 mln eurot. 
15.06.2021 kuulutati välja uus hange, mille eeldatav maksumus u 0.84 mln eurot. 
13.10.2021 sõlmiti hankeleping maksumusega 364 200 eurot.</t>
  </si>
  <si>
    <t xml:space="preserve">16.10.2020 kuulutati välja hange. Saabus üks pakkumus, mis ületas eeldatavat maksumust (u 5.6 mln eurot). Toimus TORT käskkirja muudatus, mille raames suurendati eelarvet ning vähendati tegevusi. 
26.05.2021 kuulutati välja teine hange, hankeleping sõlmiti 13.10.2021. Lepingu maksumus  ca 6,2 mln eurot. </t>
  </si>
  <si>
    <t xml:space="preserve">TORT käskkirja muudatusega on määratud KeM projekti partneriks. Kommunikatsioonipartneri hange kuulutati välja 04.06.2021.  Hankeleping sõlmiti 22.10.2021 maksumusega 120 000 eurot. 
10.06.2021 läbi viidud infopäev Lääne-Harju vallavalitsusele. </t>
  </si>
  <si>
    <t xml:space="preserve">2021. a sai Eesti IAEA tehnilise abi raames 1000 detektorit eesmärgiga alustada riikliku siseõhu-uuringuga. 2021. a sõlmiti leping uuringu I etapi läbiviimiseks kogumaksumusega 38 330 eurot km-ta. </t>
  </si>
  <si>
    <t>KIK projekt nr 16329, periood 1.10.2019 -30.10.2020</t>
  </si>
  <si>
    <t xml:space="preserve">PäA: DEK  kiirgusohutuse juhtivspetsialist osales kiirgusohutuse spetsialisti koolitusel 2021. aasta. </t>
  </si>
  <si>
    <t xml:space="preserve">Täidetud </t>
  </si>
  <si>
    <t xml:space="preserve">2021. aasta soetatud otsenäiduga dosimeetritd, portatiivse kiirgusvärava komplekt, käsikiirguse mõõteseadmed, sõidukite saasteärastusväravad, CBRN filtreeriv kaitseriietus </t>
  </si>
  <si>
    <t>2021. aastaks SoM tegevusi ei planeerinud</t>
  </si>
  <si>
    <t>Referentsprotseduuride ülevaatamine koos diagnostiliste referentsväärtuste ajakohastamise ja võimalusel uute referentsväärtuste kehtestamisega on kavandatud teha 2022. a I kvartalis. Patsiendidooside andmekorje on TA poolt läbi viidud 2020. a-l, andmed analüüsitud TA poolt 2021. a-l, hetkel koostab SoM järelanalüüsi alusandmetele ja koondab hambaravi osas KeA-lt saadud andmed.</t>
  </si>
  <si>
    <t xml:space="preserve">2020. ja 2021. a-l on enim tegeletud kahe teemaga: meditsiinikiirituse protseduuride kliinilise auditi nõuded ning diagnostilised referentsväärtused ja nende määramise nõuded. EE (sh SoM) osaleb QuADRANT projektis, 2021. a-l toimus 5-päevane meditsiinikiirituse kliiniliste auditite seminar, mida KeA ja TalTech viis läbi IAEA tehnilise koostöö programmi alt ning seminari järelmina toimuvad erialaühenduste, SoM, KeM ja asutuste esindajate arutelukohtumised Eestis kliiniliste auditite rakendamisega seotud probleemide tuvastamiseks ja võimalike lahendusmeetmete leidmiseks. EE (sh SoM) osales IAEA korraldatud regionaalsel kohtumisel, kus käsitleti riiklike diagnostiliste referentsväärtuste kohaldamist ja rakendamist. </t>
  </si>
  <si>
    <t>COVID-19 tervisekriisi tõttu lükkusid meditsiinikiirituse kliiniliste audititega seotud kavandatud tegevused edasi, hetkel toimuvad valdkonna esindajatega arutelukohtumised ka auditeerijate koolitamisega seotud küsimustes</t>
  </si>
  <si>
    <t xml:space="preserve">KeM, KeA; A.L.A.R.A. </t>
  </si>
  <si>
    <t>Keskkonnainspektsiooni (praeguse KeA) mõõtevahendite baasi uuendamine</t>
  </si>
  <si>
    <t xml:space="preserve">2020. aastal viidi läbi II etapp, väljamakse 2021. aastal.  Pinnaseuuringud viidi läbi viiets KOV-is. Kärbete tõttu 2021. a III etapi töid ei toimunud. </t>
  </si>
  <si>
    <t xml:space="preserve">1. Palun täita või üle vaadata KORAK rakendusplaani täitmise info sobiva asutuse vahelehel. (Teisel vahelehel on koondvaade.) 
2. Täita või üle vaadata palume vaid 2022-2023 tegevused ja maksumused ning seda lahtrites, mis on tabelis valge taustaga. 
3. Palun jätke tähelepanuta eesmärkide või meetmete kogusummad. Asutuste kaupa on tegevused välja võetud, seega ei pruugi valemid toimida. Pärast sisendi andmist kanname info üldtabelisse ning selle põhjal koostatakse kokkuvõte, mis saadetakse teile üle vaatamiseks. </t>
  </si>
  <si>
    <t>2022</t>
  </si>
  <si>
    <t>Tegelik maksumus 2022</t>
  </si>
  <si>
    <t>Vahe 2022</t>
  </si>
  <si>
    <t>2023</t>
  </si>
  <si>
    <t xml:space="preserve"> Tegelik maksumus 2023</t>
  </si>
  <si>
    <t xml:space="preserve"> Vahe 2023</t>
  </si>
  <si>
    <t xml:space="preserve">Vahe kokku
2022-2023 </t>
  </si>
  <si>
    <t>Täpsustus 2022. a lõpu seisuga - konkreetsed tööd või tegevused, tegevuse edasi lükkumisel põhjendus</t>
  </si>
  <si>
    <t>Täpsustus 2023. a lõpu seisuga - konkreetsed tööd või tegevused, tegevuse edasi lükkumisel põhjendus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</si>
</sst>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charset val="186"/>
      <scheme val="minor"/>
    </font>
    <font>
      <sz val="11"/>
      <color theme="1"/>
      <name val="Calibri"/>
      <family val="2"/>
      <charset val="186"/>
      <scheme val="minor"/>
    </font>
    <font>
      <sz val="11"/>
      <color rgb="FF006100"/>
      <name val="Calibri"/>
      <family val="2"/>
      <charset val="186"/>
      <scheme val="minor"/>
    </font>
    <font>
      <sz val="11"/>
      <color rgb="FF9C0006"/>
      <name val="Calibri"/>
      <family val="2"/>
      <charset val="186"/>
      <scheme val="minor"/>
    </font>
    <font>
      <sz val="11"/>
      <color rgb="FF9C6500"/>
      <name val="Calibri"/>
      <family val="2"/>
      <charset val="186"/>
      <scheme val="minor"/>
    </font>
    <font>
      <b/>
      <sz val="9"/>
      <color indexed="81"/>
      <name val="Segoe UI"/>
      <family val="2"/>
      <charset val="186"/>
    </font>
    <font>
      <sz val="9"/>
      <color indexed="81"/>
      <name val="Segoe UI"/>
      <family val="2"/>
      <charset val="186"/>
    </font>
    <font>
      <b/>
      <sz val="11"/>
      <color rgb="FF000000"/>
      <name val="Roboto"/>
      <charset val="186"/>
    </font>
    <font>
      <b/>
      <sz val="11"/>
      <name val="Roboto"/>
      <charset val="186"/>
    </font>
    <font>
      <b/>
      <sz val="11"/>
      <color theme="1"/>
      <name val="Roboto"/>
      <charset val="186"/>
    </font>
    <font>
      <sz val="11"/>
      <color rgb="FF000000"/>
      <name val="Roboto"/>
      <charset val="186"/>
    </font>
    <font>
      <b/>
      <i/>
      <sz val="11"/>
      <color rgb="FF000000"/>
      <name val="Roboto"/>
      <charset val="186"/>
    </font>
    <font>
      <sz val="11"/>
      <color theme="1"/>
      <name val="Roboto"/>
      <charset val="186"/>
    </font>
    <font>
      <sz val="11"/>
      <name val="Roboto"/>
      <charset val="186"/>
    </font>
    <font>
      <b/>
      <sz val="11"/>
      <color rgb="FF7030A0"/>
      <name val="Roboto"/>
      <charset val="186"/>
    </font>
    <font>
      <b/>
      <sz val="11"/>
      <color rgb="FFFF0000"/>
      <name val="Roboto"/>
      <charset val="186"/>
    </font>
    <font>
      <i/>
      <sz val="11"/>
      <color theme="1"/>
      <name val="Roboto"/>
      <charset val="186"/>
    </font>
    <font>
      <sz val="11"/>
      <color rgb="FFFF0000"/>
      <name val="Roboto"/>
      <charset val="186"/>
    </font>
    <font>
      <sz val="11"/>
      <color rgb="FF3F3F76"/>
      <name val="Roboto"/>
      <charset val="186"/>
    </font>
    <font>
      <sz val="11"/>
      <color theme="3" tint="0.79998168889431442"/>
      <name val="Roboto"/>
      <charset val="186"/>
    </font>
    <font>
      <sz val="14"/>
      <color theme="1"/>
      <name val="Roboto"/>
      <charset val="186"/>
    </font>
  </fonts>
  <fills count="1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rgb="FFFF000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bgColor indexed="64"/>
      </patternFill>
    </fill>
    <fill>
      <patternFill patternType="solid">
        <fgColor rgb="FF92D050"/>
        <bgColor indexed="64"/>
      </patternFill>
    </fill>
    <fill>
      <patternFill patternType="solid">
        <fgColor rgb="FFFFC000"/>
        <bgColor indexed="64"/>
      </patternFill>
    </fill>
    <fill>
      <patternFill patternType="solid">
        <fgColor rgb="FF00CC99"/>
        <bgColor indexed="64"/>
      </patternFill>
    </fill>
  </fills>
  <borders count="7">
    <border>
      <left/>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2" fillId="2" borderId="0" applyNumberFormat="0" applyFont="0" applyBorder="0" applyAlignment="0" applyProtection="0"/>
    <xf numFmtId="0" fontId="3" fillId="3" borderId="0" applyNumberFormat="0" applyFont="0" applyBorder="0" applyAlignment="0" applyProtection="0"/>
    <xf numFmtId="0" fontId="4" fillId="4" borderId="0" applyNumberFormat="0" applyFont="0" applyBorder="0" applyAlignment="0" applyProtection="0"/>
    <xf numFmtId="0" fontId="1" fillId="5" borderId="1" applyNumberFormat="0" applyFont="0" applyAlignment="0" applyProtection="0"/>
  </cellStyleXfs>
  <cellXfs count="111">
    <xf numFmtId="0" fontId="0" fillId="0" borderId="0" xfId="0"/>
    <xf numFmtId="3" fontId="7" fillId="12" borderId="3" xfId="0" applyNumberFormat="1" applyFont="1" applyFill="1" applyBorder="1" applyAlignment="1">
      <alignment horizontal="left" wrapText="1"/>
    </xf>
    <xf numFmtId="0" fontId="12" fillId="12" borderId="3" xfId="0" applyFont="1" applyFill="1" applyBorder="1" applyAlignment="1">
      <alignment horizontal="left" wrapText="1"/>
    </xf>
    <xf numFmtId="3" fontId="10" fillId="12" borderId="3" xfId="0" applyNumberFormat="1" applyFont="1" applyFill="1" applyBorder="1" applyAlignment="1">
      <alignment horizontal="left" wrapText="1"/>
    </xf>
    <xf numFmtId="49" fontId="10" fillId="12" borderId="3" xfId="0" applyNumberFormat="1" applyFont="1" applyFill="1" applyBorder="1" applyAlignment="1">
      <alignment horizontal="left" wrapText="1"/>
    </xf>
    <xf numFmtId="3" fontId="12" fillId="12" borderId="3" xfId="0" applyNumberFormat="1" applyFont="1" applyFill="1" applyBorder="1" applyAlignment="1">
      <alignment horizontal="left" wrapText="1"/>
    </xf>
    <xf numFmtId="49" fontId="9" fillId="11" borderId="3" xfId="0" applyNumberFormat="1" applyFont="1" applyFill="1" applyBorder="1" applyAlignment="1">
      <alignment horizontal="left" wrapText="1"/>
    </xf>
    <xf numFmtId="3" fontId="7" fillId="9" borderId="3" xfId="0" applyNumberFormat="1" applyFont="1" applyFill="1" applyBorder="1" applyAlignment="1">
      <alignment horizontal="left" wrapText="1"/>
    </xf>
    <xf numFmtId="0" fontId="8" fillId="13" borderId="3" xfId="0" applyFont="1" applyFill="1" applyBorder="1" applyAlignment="1">
      <alignment horizontal="left" wrapText="1"/>
    </xf>
    <xf numFmtId="3" fontId="7" fillId="11" borderId="3" xfId="0" applyNumberFormat="1" applyFont="1" applyFill="1" applyBorder="1" applyAlignment="1">
      <alignment horizontal="left" wrapText="1"/>
    </xf>
    <xf numFmtId="0" fontId="12" fillId="11" borderId="3" xfId="0" applyFont="1" applyFill="1" applyBorder="1" applyAlignment="1">
      <alignment horizontal="left" wrapText="1"/>
    </xf>
    <xf numFmtId="3" fontId="10" fillId="11" borderId="3" xfId="0" applyNumberFormat="1" applyFont="1" applyFill="1" applyBorder="1" applyAlignment="1">
      <alignment horizontal="left" wrapText="1"/>
    </xf>
    <xf numFmtId="49" fontId="10" fillId="11" borderId="3" xfId="0" applyNumberFormat="1" applyFont="1" applyFill="1" applyBorder="1" applyAlignment="1">
      <alignment horizontal="left" wrapText="1"/>
    </xf>
    <xf numFmtId="3" fontId="12" fillId="7" borderId="3" xfId="0" applyNumberFormat="1" applyFont="1" applyFill="1" applyBorder="1" applyAlignment="1">
      <alignment horizontal="left" wrapText="1"/>
    </xf>
    <xf numFmtId="3" fontId="12" fillId="11" borderId="3" xfId="0" applyNumberFormat="1" applyFont="1" applyFill="1" applyBorder="1" applyAlignment="1">
      <alignment horizontal="left" wrapText="1"/>
    </xf>
    <xf numFmtId="0" fontId="9" fillId="11" borderId="3" xfId="0" applyFont="1" applyFill="1" applyBorder="1" applyAlignment="1">
      <alignment horizontal="left" wrapText="1"/>
    </xf>
    <xf numFmtId="0" fontId="9" fillId="13" borderId="3" xfId="0" applyFont="1" applyFill="1" applyBorder="1" applyAlignment="1">
      <alignment horizontal="left" wrapText="1"/>
    </xf>
    <xf numFmtId="0" fontId="9" fillId="14" borderId="3" xfId="0" applyFont="1" applyFill="1" applyBorder="1" applyAlignment="1">
      <alignment horizontal="left" wrapText="1"/>
    </xf>
    <xf numFmtId="0" fontId="7" fillId="14" borderId="3" xfId="0" applyFont="1" applyFill="1" applyBorder="1" applyAlignment="1">
      <alignment horizontal="left" wrapText="1"/>
    </xf>
    <xf numFmtId="0" fontId="10" fillId="11" borderId="3" xfId="0" applyFont="1" applyFill="1" applyBorder="1" applyAlignment="1">
      <alignment horizontal="left" wrapText="1"/>
    </xf>
    <xf numFmtId="0" fontId="12" fillId="7" borderId="3" xfId="0" applyFont="1" applyFill="1" applyBorder="1" applyAlignment="1">
      <alignment horizontal="left" wrapText="1"/>
    </xf>
    <xf numFmtId="0" fontId="12" fillId="3" borderId="3" xfId="2" applyFont="1" applyBorder="1" applyAlignment="1">
      <alignment horizontal="left" wrapText="1"/>
    </xf>
    <xf numFmtId="3" fontId="10" fillId="8" borderId="3" xfId="0" applyNumberFormat="1" applyFont="1" applyFill="1" applyBorder="1" applyAlignment="1">
      <alignment horizontal="left" wrapText="1"/>
    </xf>
    <xf numFmtId="3" fontId="10" fillId="9" borderId="3" xfId="0" applyNumberFormat="1" applyFont="1" applyFill="1" applyBorder="1" applyAlignment="1">
      <alignment horizontal="left" wrapText="1"/>
    </xf>
    <xf numFmtId="3" fontId="12" fillId="10" borderId="3" xfId="0" applyNumberFormat="1" applyFont="1" applyFill="1" applyBorder="1" applyAlignment="1">
      <alignment horizontal="left" wrapText="1"/>
    </xf>
    <xf numFmtId="3" fontId="10" fillId="7" borderId="3" xfId="0" applyNumberFormat="1" applyFont="1" applyFill="1" applyBorder="1" applyAlignment="1">
      <alignment horizontal="left" wrapText="1"/>
    </xf>
    <xf numFmtId="0" fontId="12" fillId="0" borderId="3" xfId="0" applyFont="1" applyBorder="1" applyAlignment="1">
      <alignment horizontal="left" wrapText="1"/>
    </xf>
    <xf numFmtId="16" fontId="8" fillId="13" borderId="3" xfId="0" applyNumberFormat="1" applyFont="1" applyFill="1" applyBorder="1" applyAlignment="1">
      <alignment horizontal="left" wrapText="1"/>
    </xf>
    <xf numFmtId="0" fontId="13" fillId="13" borderId="3" xfId="0" applyFont="1" applyFill="1" applyBorder="1" applyAlignment="1">
      <alignment horizontal="left" wrapText="1"/>
    </xf>
    <xf numFmtId="14" fontId="8" fillId="11" borderId="3" xfId="0" applyNumberFormat="1" applyFont="1" applyFill="1" applyBorder="1" applyAlignment="1">
      <alignment horizontal="left" wrapText="1"/>
    </xf>
    <xf numFmtId="1" fontId="9" fillId="11" borderId="3" xfId="0" applyNumberFormat="1" applyFont="1" applyFill="1" applyBorder="1" applyAlignment="1">
      <alignment horizontal="left" wrapText="1"/>
    </xf>
    <xf numFmtId="0" fontId="12" fillId="6" borderId="0" xfId="0" applyFont="1" applyFill="1" applyAlignment="1">
      <alignment horizontal="left" wrapText="1"/>
    </xf>
    <xf numFmtId="0" fontId="12" fillId="0" borderId="0" xfId="0" applyFont="1" applyAlignment="1">
      <alignment horizontal="left" wrapText="1"/>
    </xf>
    <xf numFmtId="0" fontId="10" fillId="14" borderId="3" xfId="0" applyFont="1" applyFill="1" applyBorder="1" applyAlignment="1">
      <alignment horizontal="left" wrapText="1"/>
    </xf>
    <xf numFmtId="3" fontId="7" fillId="14" borderId="3" xfId="0" applyNumberFormat="1" applyFont="1" applyFill="1" applyBorder="1" applyAlignment="1">
      <alignment horizontal="left" wrapText="1"/>
    </xf>
    <xf numFmtId="3" fontId="7" fillId="14" borderId="4" xfId="0" applyNumberFormat="1" applyFont="1" applyFill="1" applyBorder="1" applyAlignment="1">
      <alignment horizontal="left" wrapText="1"/>
    </xf>
    <xf numFmtId="3" fontId="8" fillId="13" borderId="3" xfId="0" applyNumberFormat="1" applyFont="1" applyFill="1" applyBorder="1" applyAlignment="1">
      <alignment horizontal="left" wrapText="1"/>
    </xf>
    <xf numFmtId="3" fontId="7" fillId="13" borderId="3" xfId="0" applyNumberFormat="1" applyFont="1" applyFill="1" applyBorder="1" applyAlignment="1">
      <alignment horizontal="left" wrapText="1"/>
    </xf>
    <xf numFmtId="3" fontId="7" fillId="13" borderId="4" xfId="0" applyNumberFormat="1" applyFont="1" applyFill="1" applyBorder="1" applyAlignment="1">
      <alignment horizontal="left" wrapText="1"/>
    </xf>
    <xf numFmtId="3" fontId="10" fillId="10" borderId="3" xfId="0" applyNumberFormat="1" applyFont="1" applyFill="1" applyBorder="1" applyAlignment="1">
      <alignment horizontal="left" wrapText="1"/>
    </xf>
    <xf numFmtId="14" fontId="9" fillId="11" borderId="3" xfId="0" applyNumberFormat="1" applyFont="1" applyFill="1" applyBorder="1" applyAlignment="1">
      <alignment horizontal="left" wrapText="1"/>
    </xf>
    <xf numFmtId="49" fontId="7" fillId="9" borderId="3" xfId="0" applyNumberFormat="1" applyFont="1" applyFill="1" applyBorder="1" applyAlignment="1">
      <alignment horizontal="left" wrapText="1"/>
    </xf>
    <xf numFmtId="3" fontId="12" fillId="7" borderId="3" xfId="4" applyNumberFormat="1" applyFont="1" applyFill="1" applyBorder="1" applyAlignment="1">
      <alignment horizontal="left" wrapText="1"/>
    </xf>
    <xf numFmtId="3" fontId="10" fillId="3" borderId="3" xfId="2" applyNumberFormat="1" applyFont="1" applyBorder="1" applyAlignment="1">
      <alignment horizontal="left" wrapText="1"/>
    </xf>
    <xf numFmtId="3" fontId="10" fillId="12" borderId="4" xfId="0" applyNumberFormat="1" applyFont="1" applyFill="1" applyBorder="1" applyAlignment="1">
      <alignment horizontal="left" wrapText="1"/>
    </xf>
    <xf numFmtId="0" fontId="16" fillId="9" borderId="3" xfId="0" applyFont="1" applyFill="1" applyBorder="1" applyAlignment="1">
      <alignment horizontal="left" wrapText="1"/>
    </xf>
    <xf numFmtId="0" fontId="17" fillId="0" borderId="3" xfId="0" applyFont="1" applyBorder="1" applyAlignment="1">
      <alignment horizontal="left" wrapText="1"/>
    </xf>
    <xf numFmtId="3" fontId="12" fillId="0" borderId="3" xfId="0" applyNumberFormat="1" applyFont="1" applyBorder="1" applyAlignment="1">
      <alignment horizontal="left" wrapText="1"/>
    </xf>
    <xf numFmtId="3" fontId="12" fillId="0" borderId="4" xfId="0" applyNumberFormat="1" applyFont="1" applyBorder="1" applyAlignment="1">
      <alignment horizontal="left" wrapText="1"/>
    </xf>
    <xf numFmtId="0" fontId="12" fillId="0" borderId="3" xfId="0" applyFont="1" applyBorder="1" applyAlignment="1">
      <alignment horizontal="left" vertical="center" wrapText="1"/>
    </xf>
    <xf numFmtId="0" fontId="12" fillId="0" borderId="4" xfId="0" applyFont="1" applyBorder="1" applyAlignment="1">
      <alignment horizontal="left" wrapText="1"/>
    </xf>
    <xf numFmtId="3" fontId="13" fillId="16" borderId="3" xfId="1" applyNumberFormat="1" applyFont="1" applyFill="1" applyBorder="1" applyAlignment="1">
      <alignment horizontal="left" wrapText="1"/>
    </xf>
    <xf numFmtId="0" fontId="13" fillId="16" borderId="3" xfId="1" applyFont="1" applyFill="1" applyBorder="1" applyAlignment="1">
      <alignment horizontal="left" wrapText="1"/>
    </xf>
    <xf numFmtId="0" fontId="12" fillId="16" borderId="0" xfId="1" applyFont="1" applyFill="1" applyAlignment="1">
      <alignment horizontal="left" wrapText="1"/>
    </xf>
    <xf numFmtId="0" fontId="13" fillId="15" borderId="3" xfId="3" applyFont="1" applyFill="1" applyBorder="1" applyAlignment="1">
      <alignment horizontal="left" wrapText="1"/>
    </xf>
    <xf numFmtId="3" fontId="13" fillId="15" borderId="3" xfId="3" applyNumberFormat="1" applyFont="1" applyFill="1" applyBorder="1" applyAlignment="1">
      <alignment horizontal="left" wrapText="1"/>
    </xf>
    <xf numFmtId="0" fontId="12" fillId="15" borderId="0" xfId="3" applyFont="1" applyFill="1" applyAlignment="1">
      <alignment horizontal="left" wrapText="1"/>
    </xf>
    <xf numFmtId="3" fontId="18" fillId="12" borderId="3" xfId="4" applyNumberFormat="1" applyFont="1" applyFill="1" applyBorder="1" applyAlignment="1">
      <alignment horizontal="left" wrapText="1"/>
    </xf>
    <xf numFmtId="0" fontId="12" fillId="12" borderId="3" xfId="4" applyFont="1" applyFill="1" applyBorder="1" applyAlignment="1">
      <alignment horizontal="left" wrapText="1"/>
    </xf>
    <xf numFmtId="3" fontId="10" fillId="16" borderId="3" xfId="1" applyNumberFormat="1" applyFont="1" applyFill="1" applyBorder="1" applyAlignment="1">
      <alignment horizontal="left" wrapText="1"/>
    </xf>
    <xf numFmtId="0" fontId="8" fillId="18" borderId="3" xfId="0" applyFont="1" applyFill="1" applyBorder="1" applyAlignment="1">
      <alignment horizontal="left" wrapText="1"/>
    </xf>
    <xf numFmtId="49" fontId="9" fillId="18" borderId="3" xfId="0" applyNumberFormat="1" applyFont="1" applyFill="1" applyBorder="1" applyAlignment="1">
      <alignment horizontal="left" wrapText="1"/>
    </xf>
    <xf numFmtId="0" fontId="9" fillId="18" borderId="3" xfId="0" applyFont="1" applyFill="1" applyBorder="1" applyAlignment="1">
      <alignment horizontal="left" wrapText="1"/>
    </xf>
    <xf numFmtId="0" fontId="7" fillId="13" borderId="3" xfId="0" applyFont="1" applyFill="1" applyBorder="1" applyAlignment="1">
      <alignment horizontal="left" wrapText="1"/>
    </xf>
    <xf numFmtId="0" fontId="10" fillId="13" borderId="3" xfId="0" applyFont="1" applyFill="1" applyBorder="1" applyAlignment="1">
      <alignment horizontal="left" wrapText="1"/>
    </xf>
    <xf numFmtId="0" fontId="7" fillId="18" borderId="3" xfId="0" applyFont="1" applyFill="1" applyBorder="1" applyAlignment="1">
      <alignment horizontal="left" wrapText="1"/>
    </xf>
    <xf numFmtId="49" fontId="7" fillId="14" borderId="3" xfId="0" applyNumberFormat="1" applyFont="1" applyFill="1" applyBorder="1" applyAlignment="1">
      <alignment horizontal="left" wrapText="1"/>
    </xf>
    <xf numFmtId="49" fontId="8" fillId="13" borderId="3" xfId="0" applyNumberFormat="1" applyFont="1" applyFill="1" applyBorder="1" applyAlignment="1">
      <alignment horizontal="left" wrapText="1"/>
    </xf>
    <xf numFmtId="49" fontId="7" fillId="11" borderId="3" xfId="0" applyNumberFormat="1" applyFont="1" applyFill="1" applyBorder="1" applyAlignment="1">
      <alignment horizontal="left" wrapText="1"/>
    </xf>
    <xf numFmtId="49" fontId="7" fillId="13" borderId="3" xfId="0" applyNumberFormat="1" applyFont="1" applyFill="1" applyBorder="1" applyAlignment="1">
      <alignment horizontal="left" wrapText="1"/>
    </xf>
    <xf numFmtId="0" fontId="12" fillId="15" borderId="3" xfId="3" applyFont="1" applyFill="1" applyBorder="1" applyAlignment="1">
      <alignment horizontal="left" wrapText="1"/>
    </xf>
    <xf numFmtId="3" fontId="10" fillId="15" borderId="3" xfId="3" applyNumberFormat="1" applyFont="1" applyFill="1" applyBorder="1" applyAlignment="1">
      <alignment horizontal="left" wrapText="1"/>
    </xf>
    <xf numFmtId="49" fontId="12" fillId="0" borderId="3" xfId="0" applyNumberFormat="1" applyFont="1" applyBorder="1" applyAlignment="1">
      <alignment horizontal="left" wrapText="1"/>
    </xf>
    <xf numFmtId="3" fontId="10" fillId="12" borderId="3" xfId="4" applyNumberFormat="1" applyFont="1" applyFill="1" applyBorder="1" applyAlignment="1">
      <alignment horizontal="left" wrapText="1"/>
    </xf>
    <xf numFmtId="3" fontId="12" fillId="12" borderId="3" xfId="4" applyNumberFormat="1" applyFont="1" applyFill="1" applyBorder="1" applyAlignment="1">
      <alignment horizontal="left" wrapText="1"/>
    </xf>
    <xf numFmtId="3" fontId="10" fillId="17" borderId="3" xfId="3" applyNumberFormat="1" applyFont="1" applyFill="1" applyBorder="1" applyAlignment="1">
      <alignment horizontal="left" wrapText="1"/>
    </xf>
    <xf numFmtId="3" fontId="13" fillId="17" borderId="3" xfId="3" applyNumberFormat="1" applyFont="1" applyFill="1" applyBorder="1" applyAlignment="1">
      <alignment horizontal="left" wrapText="1"/>
    </xf>
    <xf numFmtId="3" fontId="9" fillId="11" borderId="3" xfId="0" applyNumberFormat="1" applyFont="1" applyFill="1" applyBorder="1" applyAlignment="1">
      <alignment horizontal="left" wrapText="1"/>
    </xf>
    <xf numFmtId="0" fontId="12" fillId="11" borderId="3" xfId="0" applyFont="1" applyFill="1" applyBorder="1" applyAlignment="1">
      <alignment horizontal="left" vertical="top" wrapText="1"/>
    </xf>
    <xf numFmtId="3" fontId="13" fillId="11" borderId="3" xfId="0" applyNumberFormat="1" applyFont="1" applyFill="1" applyBorder="1" applyAlignment="1">
      <alignment horizontal="left" wrapText="1"/>
    </xf>
    <xf numFmtId="3" fontId="10" fillId="11" borderId="3" xfId="4" applyNumberFormat="1" applyFont="1" applyFill="1" applyBorder="1" applyAlignment="1">
      <alignment horizontal="left" wrapText="1"/>
    </xf>
    <xf numFmtId="3" fontId="8" fillId="11" borderId="3" xfId="0" applyNumberFormat="1" applyFont="1" applyFill="1" applyBorder="1" applyAlignment="1">
      <alignment horizontal="left" wrapText="1"/>
    </xf>
    <xf numFmtId="3" fontId="10" fillId="11" borderId="3" xfId="0" applyNumberFormat="1" applyFont="1" applyFill="1" applyBorder="1" applyAlignment="1">
      <alignment horizontal="left" vertical="top" wrapText="1"/>
    </xf>
    <xf numFmtId="3" fontId="12" fillId="11" borderId="3" xfId="4" applyNumberFormat="1" applyFont="1" applyFill="1" applyBorder="1" applyAlignment="1">
      <alignment horizontal="left" wrapText="1"/>
    </xf>
    <xf numFmtId="0" fontId="12" fillId="11" borderId="3" xfId="4" applyFont="1" applyFill="1" applyBorder="1" applyAlignment="1">
      <alignment horizontal="left" wrapText="1"/>
    </xf>
    <xf numFmtId="0" fontId="16" fillId="11" borderId="3" xfId="0" applyFont="1" applyFill="1" applyBorder="1" applyAlignment="1">
      <alignment horizontal="left" wrapText="1"/>
    </xf>
    <xf numFmtId="49" fontId="16" fillId="11" borderId="3" xfId="0" applyNumberFormat="1" applyFont="1" applyFill="1" applyBorder="1" applyAlignment="1">
      <alignment horizontal="left" wrapText="1"/>
    </xf>
    <xf numFmtId="0" fontId="13" fillId="11" borderId="3" xfId="0" applyFont="1" applyFill="1" applyBorder="1" applyAlignment="1">
      <alignment horizontal="left" wrapText="1"/>
    </xf>
    <xf numFmtId="3" fontId="12" fillId="10" borderId="3" xfId="4" applyNumberFormat="1" applyFont="1" applyFill="1" applyBorder="1" applyAlignment="1">
      <alignment horizontal="left" wrapText="1"/>
    </xf>
    <xf numFmtId="0" fontId="20" fillId="0" borderId="0" xfId="0" applyFont="1"/>
    <xf numFmtId="0" fontId="12" fillId="3" borderId="2" xfId="2" applyFont="1" applyBorder="1" applyAlignment="1"/>
    <xf numFmtId="0" fontId="12" fillId="3" borderId="3" xfId="2" applyFont="1" applyBorder="1" applyAlignment="1"/>
    <xf numFmtId="3" fontId="10" fillId="12" borderId="3" xfId="1" applyNumberFormat="1" applyFont="1" applyFill="1" applyBorder="1" applyAlignment="1">
      <alignment horizontal="left" wrapText="1"/>
    </xf>
    <xf numFmtId="3" fontId="12" fillId="11" borderId="3" xfId="0" applyNumberFormat="1" applyFont="1" applyFill="1" applyBorder="1" applyAlignment="1">
      <alignment wrapText="1"/>
    </xf>
    <xf numFmtId="4" fontId="12" fillId="11" borderId="3" xfId="0" applyNumberFormat="1" applyFont="1" applyFill="1" applyBorder="1" applyAlignment="1">
      <alignment wrapText="1"/>
    </xf>
    <xf numFmtId="3" fontId="12" fillId="13" borderId="0" xfId="0" applyNumberFormat="1" applyFont="1" applyFill="1" applyAlignment="1">
      <alignment wrapText="1"/>
    </xf>
    <xf numFmtId="0" fontId="12" fillId="0" borderId="0" xfId="0" applyFont="1" applyAlignment="1">
      <alignment horizontal="left" vertical="center" wrapText="1"/>
    </xf>
    <xf numFmtId="0" fontId="12" fillId="0" borderId="0" xfId="0" applyFont="1" applyAlignment="1">
      <alignment horizontal="left" vertical="center"/>
    </xf>
    <xf numFmtId="0" fontId="9" fillId="14" borderId="4" xfId="0" applyFont="1" applyFill="1" applyBorder="1" applyAlignment="1">
      <alignment horizontal="left" wrapText="1"/>
    </xf>
    <xf numFmtId="0" fontId="9" fillId="14" borderId="5" xfId="0" applyFont="1" applyFill="1" applyBorder="1" applyAlignment="1">
      <alignment horizontal="left" wrapText="1"/>
    </xf>
    <xf numFmtId="3" fontId="7" fillId="0" borderId="3" xfId="0" applyNumberFormat="1" applyFont="1" applyBorder="1" applyAlignment="1">
      <alignment horizontal="left" wrapText="1"/>
    </xf>
    <xf numFmtId="0" fontId="12" fillId="7" borderId="2" xfId="0" applyFont="1" applyFill="1" applyBorder="1" applyAlignment="1">
      <alignment horizontal="left" wrapText="1"/>
    </xf>
    <xf numFmtId="0" fontId="12" fillId="12" borderId="1" xfId="4" applyFont="1" applyFill="1" applyAlignment="1">
      <alignment horizontal="left" wrapText="1"/>
    </xf>
    <xf numFmtId="0" fontId="19" fillId="12" borderId="3" xfId="0" applyFont="1" applyFill="1" applyBorder="1" applyAlignment="1">
      <alignment horizontal="left" wrapText="1"/>
    </xf>
    <xf numFmtId="0" fontId="9" fillId="0" borderId="3" xfId="0" applyFont="1" applyBorder="1" applyAlignment="1">
      <alignment horizontal="left" wrapText="1"/>
    </xf>
    <xf numFmtId="0" fontId="12" fillId="0" borderId="3" xfId="0" applyFont="1" applyBorder="1" applyAlignment="1">
      <alignment horizontal="left" wrapText="1"/>
    </xf>
    <xf numFmtId="0" fontId="12" fillId="3" borderId="2" xfId="2" applyFont="1" applyBorder="1" applyAlignment="1">
      <alignment horizontal="left" wrapText="1"/>
    </xf>
    <xf numFmtId="0" fontId="0" fillId="0" borderId="0" xfId="0"/>
    <xf numFmtId="0" fontId="12" fillId="0" borderId="4" xfId="0" applyFont="1" applyBorder="1" applyAlignment="1">
      <alignment horizontal="left" wrapText="1"/>
    </xf>
    <xf numFmtId="0" fontId="12" fillId="0" borderId="6" xfId="0" applyFont="1" applyBorder="1" applyAlignment="1">
      <alignment horizontal="left" wrapText="1"/>
    </xf>
    <xf numFmtId="0" fontId="12" fillId="0" borderId="5" xfId="0" applyFont="1" applyBorder="1" applyAlignment="1">
      <alignment horizontal="left" wrapText="1"/>
    </xf>
  </cellXfs>
  <cellStyles count="5">
    <cellStyle name="Halb" xfId="2" builtinId="27"/>
    <cellStyle name="Hea" xfId="1" builtinId="26"/>
    <cellStyle name="Märkus" xfId="4" builtinId="10"/>
    <cellStyle name="Neutraalne" xfId="3" builtinId="28"/>
    <cellStyle name="Normaallaad" xfId="0" builtinId="0"/>
  </cellStyles>
  <dxfs count="0"/>
  <tableStyles count="0" defaultTableStyle="TableStyleMedium2" defaultPivotStyle="PivotStyleLight16"/>
  <colors>
    <mruColors>
      <color rgb="FF00CC99"/>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7"/>
  <sheetViews>
    <sheetView tabSelected="1" workbookViewId="0">
      <selection activeCell="D17" sqref="D17"/>
    </sheetView>
  </sheetViews>
  <sheetFormatPr defaultRowHeight="14.5" x14ac:dyDescent="0.35"/>
  <sheetData>
    <row r="1" spans="1:16" x14ac:dyDescent="0.35">
      <c r="A1" s="96" t="s">
        <v>360</v>
      </c>
      <c r="B1" s="97"/>
      <c r="C1" s="97"/>
      <c r="D1" s="97"/>
      <c r="E1" s="97"/>
      <c r="F1" s="97"/>
      <c r="G1" s="97"/>
      <c r="H1" s="97"/>
      <c r="I1" s="97"/>
      <c r="J1" s="97"/>
      <c r="K1" s="97"/>
      <c r="L1" s="97"/>
      <c r="M1" s="97"/>
      <c r="N1" s="97"/>
      <c r="O1" s="97"/>
      <c r="P1" s="97"/>
    </row>
    <row r="2" spans="1:16" x14ac:dyDescent="0.35">
      <c r="A2" s="97"/>
      <c r="B2" s="97"/>
      <c r="C2" s="97"/>
      <c r="D2" s="97"/>
      <c r="E2" s="97"/>
      <c r="F2" s="97"/>
      <c r="G2" s="97"/>
      <c r="H2" s="97"/>
      <c r="I2" s="97"/>
      <c r="J2" s="97"/>
      <c r="K2" s="97"/>
      <c r="L2" s="97"/>
      <c r="M2" s="97"/>
      <c r="N2" s="97"/>
      <c r="O2" s="97"/>
      <c r="P2" s="97"/>
    </row>
    <row r="3" spans="1:16" ht="18" customHeight="1" x14ac:dyDescent="0.35">
      <c r="A3" s="97"/>
      <c r="B3" s="97"/>
      <c r="C3" s="97"/>
      <c r="D3" s="97"/>
      <c r="E3" s="97"/>
      <c r="F3" s="97"/>
      <c r="G3" s="97"/>
      <c r="H3" s="97"/>
      <c r="I3" s="97"/>
      <c r="J3" s="97"/>
      <c r="K3" s="97"/>
      <c r="L3" s="97"/>
      <c r="M3" s="97"/>
      <c r="N3" s="97"/>
      <c r="O3" s="97"/>
      <c r="P3" s="97"/>
    </row>
    <row r="4" spans="1:16" ht="18" customHeight="1" x14ac:dyDescent="0.35">
      <c r="A4" s="97"/>
      <c r="B4" s="97"/>
      <c r="C4" s="97"/>
      <c r="D4" s="97"/>
      <c r="E4" s="97"/>
      <c r="F4" s="97"/>
      <c r="G4" s="97"/>
      <c r="H4" s="97"/>
      <c r="I4" s="97"/>
      <c r="J4" s="97"/>
      <c r="K4" s="97"/>
      <c r="L4" s="97"/>
      <c r="M4" s="97"/>
      <c r="N4" s="97"/>
      <c r="O4" s="97"/>
      <c r="P4" s="97"/>
    </row>
    <row r="5" spans="1:16" ht="18" customHeight="1" x14ac:dyDescent="0.35">
      <c r="A5" s="97"/>
      <c r="B5" s="97"/>
      <c r="C5" s="97"/>
      <c r="D5" s="97"/>
      <c r="E5" s="97"/>
      <c r="F5" s="97"/>
      <c r="G5" s="97"/>
      <c r="H5" s="97"/>
      <c r="I5" s="97"/>
      <c r="J5" s="97"/>
      <c r="K5" s="97"/>
      <c r="L5" s="97"/>
      <c r="M5" s="97"/>
      <c r="N5" s="97"/>
      <c r="O5" s="97"/>
      <c r="P5" s="97"/>
    </row>
    <row r="6" spans="1:16" x14ac:dyDescent="0.35">
      <c r="A6" s="97"/>
      <c r="B6" s="97"/>
      <c r="C6" s="97"/>
      <c r="D6" s="97"/>
      <c r="E6" s="97"/>
      <c r="F6" s="97"/>
      <c r="G6" s="97"/>
      <c r="H6" s="97"/>
      <c r="I6" s="97"/>
      <c r="J6" s="97"/>
      <c r="K6" s="97"/>
      <c r="L6" s="97"/>
      <c r="M6" s="97"/>
      <c r="N6" s="97"/>
      <c r="O6" s="97"/>
      <c r="P6" s="97"/>
    </row>
    <row r="7" spans="1:16" x14ac:dyDescent="0.35">
      <c r="A7" s="97"/>
      <c r="B7" s="97"/>
      <c r="C7" s="97"/>
      <c r="D7" s="97"/>
      <c r="E7" s="97"/>
      <c r="F7" s="97"/>
      <c r="G7" s="97"/>
      <c r="H7" s="97"/>
      <c r="I7" s="97"/>
      <c r="J7" s="97"/>
      <c r="K7" s="97"/>
      <c r="L7" s="97"/>
      <c r="M7" s="97"/>
      <c r="N7" s="97"/>
      <c r="O7" s="97"/>
      <c r="P7" s="97"/>
    </row>
    <row r="8" spans="1:16" x14ac:dyDescent="0.35">
      <c r="A8" s="97"/>
      <c r="B8" s="97"/>
      <c r="C8" s="97"/>
      <c r="D8" s="97"/>
      <c r="E8" s="97"/>
      <c r="F8" s="97"/>
      <c r="G8" s="97"/>
      <c r="H8" s="97"/>
      <c r="I8" s="97"/>
      <c r="J8" s="97"/>
      <c r="K8" s="97"/>
      <c r="L8" s="97"/>
      <c r="M8" s="97"/>
      <c r="N8" s="97"/>
      <c r="O8" s="97"/>
      <c r="P8" s="97"/>
    </row>
    <row r="9" spans="1:16" x14ac:dyDescent="0.35">
      <c r="A9" s="97"/>
      <c r="B9" s="97"/>
      <c r="C9" s="97"/>
      <c r="D9" s="97"/>
      <c r="E9" s="97"/>
      <c r="F9" s="97"/>
      <c r="G9" s="97"/>
      <c r="H9" s="97"/>
      <c r="I9" s="97"/>
      <c r="J9" s="97"/>
      <c r="K9" s="97"/>
      <c r="L9" s="97"/>
      <c r="M9" s="97"/>
      <c r="N9" s="97"/>
      <c r="O9" s="97"/>
      <c r="P9" s="97"/>
    </row>
    <row r="10" spans="1:16" x14ac:dyDescent="0.35">
      <c r="A10" s="97"/>
      <c r="B10" s="97"/>
      <c r="C10" s="97"/>
      <c r="D10" s="97"/>
      <c r="E10" s="97"/>
      <c r="F10" s="97"/>
      <c r="G10" s="97"/>
      <c r="H10" s="97"/>
      <c r="I10" s="97"/>
      <c r="J10" s="97"/>
      <c r="K10" s="97"/>
      <c r="L10" s="97"/>
      <c r="M10" s="97"/>
      <c r="N10" s="97"/>
      <c r="O10" s="97"/>
      <c r="P10" s="97"/>
    </row>
    <row r="11" spans="1:16" x14ac:dyDescent="0.35">
      <c r="A11" s="97"/>
      <c r="B11" s="97"/>
      <c r="C11" s="97"/>
      <c r="D11" s="97"/>
      <c r="E11" s="97"/>
      <c r="F11" s="97"/>
      <c r="G11" s="97"/>
      <c r="H11" s="97"/>
      <c r="I11" s="97"/>
      <c r="J11" s="97"/>
      <c r="K11" s="97"/>
      <c r="L11" s="97"/>
      <c r="M11" s="97"/>
      <c r="N11" s="97"/>
      <c r="O11" s="97"/>
      <c r="P11" s="97"/>
    </row>
    <row r="12" spans="1:16" x14ac:dyDescent="0.35">
      <c r="A12" s="97"/>
      <c r="B12" s="97"/>
      <c r="C12" s="97"/>
      <c r="D12" s="97"/>
      <c r="E12" s="97"/>
      <c r="F12" s="97"/>
      <c r="G12" s="97"/>
      <c r="H12" s="97"/>
      <c r="I12" s="97"/>
      <c r="J12" s="97"/>
      <c r="K12" s="97"/>
      <c r="L12" s="97"/>
      <c r="M12" s="97"/>
      <c r="N12" s="97"/>
      <c r="O12" s="97"/>
      <c r="P12" s="97"/>
    </row>
    <row r="13" spans="1:16" x14ac:dyDescent="0.35">
      <c r="A13" s="97"/>
      <c r="B13" s="97"/>
      <c r="C13" s="97"/>
      <c r="D13" s="97"/>
      <c r="E13" s="97"/>
      <c r="F13" s="97"/>
      <c r="G13" s="97"/>
      <c r="H13" s="97"/>
      <c r="I13" s="97"/>
      <c r="J13" s="97"/>
      <c r="K13" s="97"/>
      <c r="L13" s="97"/>
      <c r="M13" s="97"/>
      <c r="N13" s="97"/>
      <c r="O13" s="97"/>
      <c r="P13" s="97"/>
    </row>
    <row r="14" spans="1:16" x14ac:dyDescent="0.35">
      <c r="A14" s="97"/>
      <c r="B14" s="97"/>
      <c r="C14" s="97"/>
      <c r="D14" s="97"/>
      <c r="E14" s="97"/>
      <c r="F14" s="97"/>
      <c r="G14" s="97"/>
      <c r="H14" s="97"/>
      <c r="I14" s="97"/>
      <c r="J14" s="97"/>
      <c r="K14" s="97"/>
      <c r="L14" s="97"/>
      <c r="M14" s="97"/>
      <c r="N14" s="97"/>
      <c r="O14" s="97"/>
      <c r="P14" s="97"/>
    </row>
    <row r="15" spans="1:16" ht="18" x14ac:dyDescent="0.4">
      <c r="B15" s="89"/>
    </row>
    <row r="16" spans="1:16" ht="18" x14ac:dyDescent="0.4">
      <c r="B16" s="89"/>
    </row>
    <row r="17" spans="2:2" ht="18" x14ac:dyDescent="0.4">
      <c r="B17" s="89"/>
    </row>
  </sheetData>
  <mergeCells count="1">
    <mergeCell ref="A1:P14"/>
  </mergeCells>
  <pageMargins left="0.7" right="0.7" top="0.75" bottom="0.75" header="0.3" footer="0.3"/>
  <pageSetup paperSize="0" orientation="portrait" horizontalDpi="0" verticalDpi="0" copie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00"/>
  <sheetViews>
    <sheetView topLeftCell="O1" zoomScale="70" zoomScaleNormal="70" workbookViewId="0">
      <pane ySplit="2" topLeftCell="A11" activePane="bottomLeft" state="frozen"/>
      <selection pane="bottomLeft" activeCell="P5" sqref="P5:P10"/>
    </sheetView>
  </sheetViews>
  <sheetFormatPr defaultColWidth="8.90625" defaultRowHeight="14.5" outlineLevelRow="2" x14ac:dyDescent="0.35"/>
  <cols>
    <col min="1" max="1" width="10.453125" style="32" customWidth="1"/>
    <col min="2" max="2" width="41.6328125" style="32" customWidth="1"/>
    <col min="3" max="3" width="35.36328125" style="32" customWidth="1"/>
    <col min="4" max="4" width="7.81640625" style="32" customWidth="1"/>
    <col min="5" max="5" width="10.90625" style="32" customWidth="1"/>
    <col min="6" max="6" width="9.36328125" style="32" hidden="1" customWidth="1"/>
    <col min="7" max="7" width="11" style="32" hidden="1" customWidth="1"/>
    <col min="8" max="8" width="12.54296875" style="32" hidden="1" customWidth="1"/>
    <col min="9" max="9" width="11" style="32" hidden="1" customWidth="1"/>
    <col min="10" max="10" width="10.54296875" style="32" hidden="1" customWidth="1"/>
    <col min="11" max="11" width="11.453125" style="32" hidden="1" customWidth="1"/>
    <col min="12" max="12" width="10.54296875" style="32" hidden="1" customWidth="1"/>
    <col min="13" max="13" width="11.453125" style="32" hidden="1" customWidth="1"/>
    <col min="14" max="14" width="14.90625" style="32" customWidth="1"/>
    <col min="15" max="15" width="36.1796875" style="32" customWidth="1"/>
    <col min="16" max="18" width="11.54296875" style="32" customWidth="1"/>
    <col min="19" max="19" width="11" style="32" customWidth="1"/>
    <col min="20" max="20" width="12.54296875" style="32" customWidth="1"/>
    <col min="21" max="22" width="11" style="32" customWidth="1"/>
    <col min="23" max="23" width="14.6328125" style="32" customWidth="1"/>
    <col min="24" max="24" width="34.54296875" style="32" customWidth="1"/>
    <col min="25" max="27" width="14.6328125" style="32" customWidth="1"/>
    <col min="28" max="28" width="35.36328125" style="32" customWidth="1"/>
    <col min="29" max="16384" width="8.90625" style="32"/>
  </cols>
  <sheetData>
    <row r="1" spans="1:27" x14ac:dyDescent="0.35">
      <c r="A1" s="31" t="s">
        <v>0</v>
      </c>
      <c r="B1" s="53" t="s">
        <v>1</v>
      </c>
      <c r="C1" s="56" t="s">
        <v>337</v>
      </c>
      <c r="D1" s="106" t="s">
        <v>2</v>
      </c>
      <c r="E1" s="106"/>
      <c r="F1" s="106"/>
      <c r="G1" s="106"/>
      <c r="H1" s="106"/>
      <c r="I1" s="101" t="s">
        <v>3</v>
      </c>
      <c r="J1" s="101"/>
      <c r="K1" s="101"/>
      <c r="L1" s="101"/>
      <c r="M1" s="102" t="s">
        <v>4</v>
      </c>
      <c r="N1" s="102"/>
      <c r="O1" s="102"/>
    </row>
    <row r="2" spans="1:27" ht="72.5" x14ac:dyDescent="0.35">
      <c r="A2" s="65" t="s">
        <v>5</v>
      </c>
      <c r="B2" s="65" t="s">
        <v>6</v>
      </c>
      <c r="C2" s="60" t="s">
        <v>7</v>
      </c>
      <c r="D2" s="60" t="s">
        <v>8</v>
      </c>
      <c r="E2" s="60" t="s">
        <v>9</v>
      </c>
      <c r="F2" s="61" t="s">
        <v>10</v>
      </c>
      <c r="G2" s="61">
        <v>2018</v>
      </c>
      <c r="H2" s="61" t="s">
        <v>11</v>
      </c>
      <c r="I2" s="61" t="s">
        <v>12</v>
      </c>
      <c r="J2" s="61">
        <v>2019</v>
      </c>
      <c r="K2" s="61" t="s">
        <v>13</v>
      </c>
      <c r="L2" s="61" t="s">
        <v>14</v>
      </c>
      <c r="M2" s="61" t="s">
        <v>15</v>
      </c>
      <c r="N2" s="62" t="s">
        <v>16</v>
      </c>
      <c r="O2" s="62" t="s">
        <v>17</v>
      </c>
      <c r="P2" s="61" t="s">
        <v>361</v>
      </c>
      <c r="Q2" s="61" t="s">
        <v>362</v>
      </c>
      <c r="R2" s="61" t="s">
        <v>363</v>
      </c>
      <c r="S2" s="61" t="s">
        <v>364</v>
      </c>
      <c r="T2" s="61" t="s">
        <v>365</v>
      </c>
      <c r="U2" s="61" t="s">
        <v>366</v>
      </c>
      <c r="V2" s="61" t="s">
        <v>367</v>
      </c>
      <c r="W2" s="61" t="s">
        <v>23</v>
      </c>
      <c r="X2" s="61" t="s">
        <v>369</v>
      </c>
      <c r="Y2" s="61" t="s">
        <v>25</v>
      </c>
      <c r="Z2" s="61" t="s">
        <v>26</v>
      </c>
      <c r="AA2" s="61" t="s">
        <v>27</v>
      </c>
    </row>
    <row r="3" spans="1:27" ht="14.4" customHeight="1" x14ac:dyDescent="0.35">
      <c r="A3" s="17" t="s">
        <v>28</v>
      </c>
      <c r="B3" s="98" t="s">
        <v>29</v>
      </c>
      <c r="C3" s="99"/>
      <c r="D3" s="33"/>
      <c r="E3" s="18"/>
      <c r="F3" s="66"/>
      <c r="G3" s="34">
        <f>SUM(G4,)</f>
        <v>4386</v>
      </c>
      <c r="H3" s="34">
        <f>H4</f>
        <v>2386</v>
      </c>
      <c r="I3" s="34">
        <f>I4</f>
        <v>2000</v>
      </c>
      <c r="J3" s="34">
        <f>SUM(J4,)</f>
        <v>358844</v>
      </c>
      <c r="K3" s="34">
        <f>K4</f>
        <v>55800</v>
      </c>
      <c r="L3" s="34">
        <f>L4</f>
        <v>303044</v>
      </c>
      <c r="M3" s="34">
        <f>M4</f>
        <v>305044</v>
      </c>
      <c r="N3" s="34"/>
      <c r="O3" s="34"/>
      <c r="P3" s="34">
        <f t="shared" ref="P3" si="0">SUM(P4,)</f>
        <v>585600</v>
      </c>
      <c r="Q3" s="34">
        <f>Q4</f>
        <v>0</v>
      </c>
      <c r="R3" s="34">
        <f t="shared" ref="R3:V3" si="1">R4</f>
        <v>585600</v>
      </c>
      <c r="S3" s="34">
        <f t="shared" si="1"/>
        <v>22000</v>
      </c>
      <c r="T3" s="34">
        <f t="shared" si="1"/>
        <v>0</v>
      </c>
      <c r="U3" s="34">
        <f t="shared" si="1"/>
        <v>22000</v>
      </c>
      <c r="V3" s="34">
        <f t="shared" si="1"/>
        <v>607600</v>
      </c>
      <c r="W3" s="34"/>
      <c r="X3" s="34"/>
      <c r="Y3" s="34">
        <f>SUM(G3,J3,P3,S3)</f>
        <v>970830</v>
      </c>
      <c r="Z3" s="35">
        <f>H3+K3+Q3+T3</f>
        <v>58186</v>
      </c>
      <c r="AA3" s="35">
        <f>Y3-Z3</f>
        <v>912644</v>
      </c>
    </row>
    <row r="4" spans="1:27" ht="72.5" outlineLevel="1" x14ac:dyDescent="0.35">
      <c r="A4" s="27" t="s">
        <v>30</v>
      </c>
      <c r="B4" s="8" t="s">
        <v>31</v>
      </c>
      <c r="C4" s="8"/>
      <c r="D4" s="28"/>
      <c r="E4" s="28"/>
      <c r="F4" s="67"/>
      <c r="G4" s="36">
        <f>SUM(G5:G10)</f>
        <v>4386</v>
      </c>
      <c r="H4" s="36">
        <f>SUM(H5:H10)</f>
        <v>2386</v>
      </c>
      <c r="I4" s="36">
        <f>G4-H4</f>
        <v>2000</v>
      </c>
      <c r="J4" s="36">
        <f>SUM(J5:J10)</f>
        <v>358844</v>
      </c>
      <c r="K4" s="36">
        <f>SUM(K5:K10)</f>
        <v>55800</v>
      </c>
      <c r="L4" s="36">
        <f>J4-K4</f>
        <v>303044</v>
      </c>
      <c r="M4" s="36">
        <f>I4+L4</f>
        <v>305044</v>
      </c>
      <c r="N4" s="36"/>
      <c r="O4" s="36"/>
      <c r="P4" s="36">
        <f>SUM(P5:P10)</f>
        <v>585600</v>
      </c>
      <c r="Q4" s="36">
        <f>SUM(Q5:Q10)</f>
        <v>0</v>
      </c>
      <c r="R4" s="36">
        <f>P4-Q4</f>
        <v>585600</v>
      </c>
      <c r="S4" s="36">
        <f>SUM(S5:S10)</f>
        <v>22000</v>
      </c>
      <c r="T4" s="36">
        <f>SUM(T5:T10)</f>
        <v>0</v>
      </c>
      <c r="U4" s="36">
        <f>S4-T4</f>
        <v>22000</v>
      </c>
      <c r="V4" s="36">
        <f>SUM(R4+U4)</f>
        <v>607600</v>
      </c>
      <c r="W4" s="28"/>
      <c r="X4" s="28"/>
      <c r="Y4" s="37">
        <f>SUM(G4,J4,P4,S4)</f>
        <v>970830</v>
      </c>
      <c r="Z4" s="38">
        <f>H4+K4+Q4+T4</f>
        <v>58186</v>
      </c>
      <c r="AA4" s="38">
        <f>Y4-Z4</f>
        <v>912644</v>
      </c>
    </row>
    <row r="5" spans="1:27" ht="29" outlineLevel="2" x14ac:dyDescent="0.35">
      <c r="A5" s="15" t="s">
        <v>32</v>
      </c>
      <c r="B5" s="29" t="s">
        <v>33</v>
      </c>
      <c r="C5" s="19" t="s">
        <v>34</v>
      </c>
      <c r="D5" s="19"/>
      <c r="E5" s="19" t="s">
        <v>35</v>
      </c>
      <c r="F5" s="68"/>
      <c r="G5" s="14">
        <v>0</v>
      </c>
      <c r="H5" s="11">
        <v>0</v>
      </c>
      <c r="I5" s="11">
        <f>G5-H5</f>
        <v>0</v>
      </c>
      <c r="J5" s="14">
        <v>0</v>
      </c>
      <c r="K5" s="11">
        <v>0</v>
      </c>
      <c r="L5" s="11">
        <f t="shared" ref="L5:L10" si="2">J5-K5</f>
        <v>0</v>
      </c>
      <c r="M5" s="11">
        <f>I5+L5</f>
        <v>0</v>
      </c>
      <c r="N5" s="51" t="s">
        <v>36</v>
      </c>
      <c r="O5" s="10" t="s">
        <v>37</v>
      </c>
      <c r="P5" s="93">
        <v>6300</v>
      </c>
      <c r="Q5" s="14">
        <v>0</v>
      </c>
      <c r="R5" s="14">
        <f>P5-Q5</f>
        <v>6300</v>
      </c>
      <c r="S5" s="14">
        <v>12000</v>
      </c>
      <c r="T5" s="57"/>
      <c r="U5" s="14">
        <f>S5-T5</f>
        <v>12000</v>
      </c>
      <c r="V5" s="11">
        <f>R5+U5</f>
        <v>18300</v>
      </c>
      <c r="W5" s="58"/>
      <c r="X5" s="58"/>
      <c r="Y5" s="11">
        <f>G5+J5+P5+S5</f>
        <v>18300</v>
      </c>
      <c r="Z5" s="11">
        <f>H5+K5+Q5+T5</f>
        <v>0</v>
      </c>
      <c r="AA5" s="11">
        <f>Y5-Z5</f>
        <v>18300</v>
      </c>
    </row>
    <row r="6" spans="1:27" ht="43.5" outlineLevel="2" x14ac:dyDescent="0.35">
      <c r="A6" s="15" t="s">
        <v>38</v>
      </c>
      <c r="B6" s="30" t="s">
        <v>39</v>
      </c>
      <c r="C6" s="19" t="s">
        <v>40</v>
      </c>
      <c r="D6" s="19" t="s">
        <v>41</v>
      </c>
      <c r="E6" s="19" t="s">
        <v>94</v>
      </c>
      <c r="F6" s="12"/>
      <c r="G6" s="14">
        <v>0</v>
      </c>
      <c r="H6" s="11">
        <v>0</v>
      </c>
      <c r="I6" s="11">
        <f t="shared" ref="I6:I8" si="3">G6-H6</f>
        <v>0</v>
      </c>
      <c r="J6" s="10">
        <v>0</v>
      </c>
      <c r="K6" s="11">
        <v>0</v>
      </c>
      <c r="L6" s="11">
        <f t="shared" si="2"/>
        <v>0</v>
      </c>
      <c r="M6" s="11">
        <f t="shared" ref="M6" si="4">I6+L6</f>
        <v>0</v>
      </c>
      <c r="N6" s="52" t="s">
        <v>36</v>
      </c>
      <c r="O6" s="10" t="s">
        <v>43</v>
      </c>
      <c r="P6" s="93">
        <v>2300</v>
      </c>
      <c r="Q6" s="13" t="s">
        <v>44</v>
      </c>
      <c r="R6" s="13" t="s">
        <v>44</v>
      </c>
      <c r="S6" s="20" t="s">
        <v>44</v>
      </c>
      <c r="T6" s="20" t="s">
        <v>44</v>
      </c>
      <c r="U6" s="13" t="s">
        <v>44</v>
      </c>
      <c r="V6" s="25" t="s">
        <v>44</v>
      </c>
      <c r="W6" s="20" t="s">
        <v>45</v>
      </c>
      <c r="X6" s="20"/>
      <c r="Y6" s="11">
        <v>0</v>
      </c>
      <c r="Z6" s="11">
        <v>0</v>
      </c>
      <c r="AA6" s="11">
        <f t="shared" ref="AA6:AA10" si="5">Y6-Z6</f>
        <v>0</v>
      </c>
    </row>
    <row r="7" spans="1:27" ht="101.5" outlineLevel="2" x14ac:dyDescent="0.35">
      <c r="A7" s="40" t="s">
        <v>46</v>
      </c>
      <c r="B7" s="30" t="s">
        <v>47</v>
      </c>
      <c r="C7" s="19" t="s">
        <v>48</v>
      </c>
      <c r="D7" s="19" t="s">
        <v>41</v>
      </c>
      <c r="E7" s="19" t="s">
        <v>49</v>
      </c>
      <c r="F7" s="12"/>
      <c r="G7" s="14">
        <v>0</v>
      </c>
      <c r="H7" s="11">
        <v>0</v>
      </c>
      <c r="I7" s="11">
        <f t="shared" si="3"/>
        <v>0</v>
      </c>
      <c r="J7" s="10">
        <v>4000</v>
      </c>
      <c r="K7" s="11">
        <v>0</v>
      </c>
      <c r="L7" s="11">
        <f t="shared" si="2"/>
        <v>4000</v>
      </c>
      <c r="M7" s="11">
        <f>I7+L7</f>
        <v>4000</v>
      </c>
      <c r="N7" s="54" t="s">
        <v>50</v>
      </c>
      <c r="O7" s="10" t="s">
        <v>51</v>
      </c>
      <c r="P7" s="94" t="s">
        <v>44</v>
      </c>
      <c r="Q7" s="14">
        <v>0</v>
      </c>
      <c r="R7" s="14" t="e">
        <f t="shared" ref="R7:R10" si="6">P7-Q7</f>
        <v>#VALUE!</v>
      </c>
      <c r="S7" s="10">
        <v>0</v>
      </c>
      <c r="T7" s="10">
        <v>0</v>
      </c>
      <c r="U7" s="14">
        <f t="shared" ref="U7:U10" si="7">S7-T7</f>
        <v>0</v>
      </c>
      <c r="V7" s="11" t="e">
        <f t="shared" ref="V7:V10" si="8">R7+U7</f>
        <v>#VALUE!</v>
      </c>
      <c r="W7" s="51" t="s">
        <v>69</v>
      </c>
      <c r="X7" s="84" t="s">
        <v>341</v>
      </c>
      <c r="Y7" s="11" t="e">
        <f t="shared" ref="Y7:Z7" si="9">G7+J7+P7+S7</f>
        <v>#VALUE!</v>
      </c>
      <c r="Z7" s="11">
        <f t="shared" si="9"/>
        <v>0</v>
      </c>
      <c r="AA7" s="11" t="e">
        <f t="shared" si="5"/>
        <v>#VALUE!</v>
      </c>
    </row>
    <row r="8" spans="1:27" ht="43.5" outlineLevel="2" x14ac:dyDescent="0.35">
      <c r="A8" s="40" t="s">
        <v>52</v>
      </c>
      <c r="B8" s="30" t="s">
        <v>53</v>
      </c>
      <c r="C8" s="19" t="s">
        <v>54</v>
      </c>
      <c r="D8" s="19" t="s">
        <v>55</v>
      </c>
      <c r="E8" s="19" t="s">
        <v>49</v>
      </c>
      <c r="F8" s="12"/>
      <c r="G8" s="14">
        <v>4386</v>
      </c>
      <c r="H8" s="11">
        <v>2386</v>
      </c>
      <c r="I8" s="11">
        <f t="shared" si="3"/>
        <v>2000</v>
      </c>
      <c r="J8" s="10">
        <v>8020</v>
      </c>
      <c r="K8" s="11">
        <v>6000</v>
      </c>
      <c r="L8" s="11">
        <f>J8-K8</f>
        <v>2020</v>
      </c>
      <c r="M8" s="11">
        <f>I8+L8</f>
        <v>4020</v>
      </c>
      <c r="N8" s="52" t="s">
        <v>36</v>
      </c>
      <c r="O8" s="10" t="s">
        <v>57</v>
      </c>
      <c r="P8" s="93">
        <v>5000</v>
      </c>
      <c r="Q8" s="13" t="s">
        <v>44</v>
      </c>
      <c r="R8" s="13" t="s">
        <v>44</v>
      </c>
      <c r="S8" s="20" t="s">
        <v>44</v>
      </c>
      <c r="T8" s="20" t="s">
        <v>44</v>
      </c>
      <c r="U8" s="13" t="s">
        <v>44</v>
      </c>
      <c r="V8" s="25" t="s">
        <v>44</v>
      </c>
      <c r="W8" s="13" t="s">
        <v>45</v>
      </c>
      <c r="X8" s="13"/>
      <c r="Y8" s="11">
        <f>G8+J8</f>
        <v>12406</v>
      </c>
      <c r="Z8" s="11">
        <f>H8+K8</f>
        <v>8386</v>
      </c>
      <c r="AA8" s="11">
        <f t="shared" si="5"/>
        <v>4020</v>
      </c>
    </row>
    <row r="9" spans="1:27" ht="187.25" customHeight="1" outlineLevel="1" x14ac:dyDescent="0.35">
      <c r="A9" s="9" t="s">
        <v>58</v>
      </c>
      <c r="B9" s="9" t="s">
        <v>330</v>
      </c>
      <c r="C9" s="10" t="s">
        <v>59</v>
      </c>
      <c r="D9" s="11" t="s">
        <v>60</v>
      </c>
      <c r="E9" s="11" t="s">
        <v>340</v>
      </c>
      <c r="F9" s="12">
        <v>2018</v>
      </c>
      <c r="G9" s="24" t="s">
        <v>44</v>
      </c>
      <c r="H9" s="39" t="s">
        <v>44</v>
      </c>
      <c r="I9" s="39" t="s">
        <v>44</v>
      </c>
      <c r="J9" s="14">
        <f>212824+34000</f>
        <v>246824</v>
      </c>
      <c r="K9" s="11">
        <v>12000</v>
      </c>
      <c r="L9" s="11">
        <f t="shared" si="2"/>
        <v>234824</v>
      </c>
      <c r="M9" s="11">
        <f>L9</f>
        <v>234824</v>
      </c>
      <c r="N9" s="55" t="s">
        <v>50</v>
      </c>
      <c r="O9" s="14" t="s">
        <v>62</v>
      </c>
      <c r="P9" s="95">
        <f>SUM(P10)</f>
        <v>286000</v>
      </c>
      <c r="Q9" s="74"/>
      <c r="R9" s="14">
        <f t="shared" si="6"/>
        <v>286000</v>
      </c>
      <c r="S9" s="14">
        <v>10000</v>
      </c>
      <c r="T9" s="74"/>
      <c r="U9" s="14">
        <f t="shared" si="7"/>
        <v>10000</v>
      </c>
      <c r="V9" s="11">
        <f t="shared" si="8"/>
        <v>296000</v>
      </c>
      <c r="W9" s="73"/>
      <c r="X9" s="73"/>
      <c r="Y9" s="11">
        <f>SUM(J9+P9+S9)</f>
        <v>542824</v>
      </c>
      <c r="Z9" s="11">
        <f>K9+Q9+T9</f>
        <v>12000</v>
      </c>
      <c r="AA9" s="11">
        <f>Y9-Z9</f>
        <v>530824</v>
      </c>
    </row>
    <row r="10" spans="1:27" ht="43.5" outlineLevel="2" x14ac:dyDescent="0.35">
      <c r="A10" s="9" t="s">
        <v>63</v>
      </c>
      <c r="B10" s="9" t="s">
        <v>64</v>
      </c>
      <c r="C10" s="10" t="s">
        <v>65</v>
      </c>
      <c r="D10" s="11"/>
      <c r="E10" s="11" t="s">
        <v>66</v>
      </c>
      <c r="F10" s="68"/>
      <c r="G10" s="39" t="s">
        <v>44</v>
      </c>
      <c r="H10" s="39" t="s">
        <v>44</v>
      </c>
      <c r="I10" s="39" t="s">
        <v>44</v>
      </c>
      <c r="J10" s="11">
        <v>100000</v>
      </c>
      <c r="K10" s="11">
        <v>37800</v>
      </c>
      <c r="L10" s="11">
        <f t="shared" si="2"/>
        <v>62200</v>
      </c>
      <c r="M10" s="11">
        <f>L10</f>
        <v>62200</v>
      </c>
      <c r="N10" s="55" t="s">
        <v>67</v>
      </c>
      <c r="O10" s="11" t="s">
        <v>68</v>
      </c>
      <c r="P10" s="93">
        <v>286000</v>
      </c>
      <c r="Q10" s="73"/>
      <c r="R10" s="14">
        <f t="shared" si="6"/>
        <v>286000</v>
      </c>
      <c r="S10" s="11">
        <v>0</v>
      </c>
      <c r="T10" s="11">
        <v>0</v>
      </c>
      <c r="U10" s="14">
        <f t="shared" si="7"/>
        <v>0</v>
      </c>
      <c r="V10" s="11">
        <f t="shared" si="8"/>
        <v>286000</v>
      </c>
      <c r="W10" s="51" t="s">
        <v>69</v>
      </c>
      <c r="X10" s="9" t="s">
        <v>334</v>
      </c>
      <c r="Y10" s="11">
        <f>J10+P10+S10</f>
        <v>386000</v>
      </c>
      <c r="Z10" s="11">
        <f>K10+Q10+T10</f>
        <v>37800</v>
      </c>
      <c r="AA10" s="11">
        <f t="shared" si="5"/>
        <v>348200</v>
      </c>
    </row>
    <row r="11" spans="1:27" outlineLevel="2" x14ac:dyDescent="0.35">
      <c r="A11" s="103"/>
      <c r="B11" s="103"/>
      <c r="C11" s="103"/>
      <c r="D11" s="103"/>
      <c r="E11" s="103"/>
      <c r="F11" s="103"/>
      <c r="G11" s="103"/>
      <c r="H11" s="103"/>
      <c r="I11" s="103"/>
      <c r="J11" s="103"/>
      <c r="K11" s="103"/>
      <c r="L11" s="103"/>
      <c r="M11" s="103"/>
      <c r="N11" s="103"/>
      <c r="O11" s="103"/>
      <c r="P11" s="103"/>
      <c r="Q11" s="103"/>
      <c r="R11" s="103"/>
      <c r="S11" s="103"/>
      <c r="T11" s="103"/>
      <c r="U11" s="103"/>
      <c r="V11" s="103"/>
      <c r="W11" s="103"/>
      <c r="X11" s="103"/>
      <c r="Y11" s="103"/>
      <c r="Z11" s="103"/>
      <c r="AA11" s="103"/>
    </row>
    <row r="12" spans="1:27" x14ac:dyDescent="0.35">
      <c r="A12" s="17" t="s">
        <v>70</v>
      </c>
      <c r="B12" s="98" t="s">
        <v>71</v>
      </c>
      <c r="C12" s="99"/>
      <c r="D12" s="33"/>
      <c r="E12" s="18"/>
      <c r="F12" s="66"/>
      <c r="G12" s="34">
        <f>SUM(G13,G19,G25)</f>
        <v>1895</v>
      </c>
      <c r="H12" s="34">
        <f>SUM(H13,H19,H25)</f>
        <v>895</v>
      </c>
      <c r="I12" s="34">
        <f>G12-H12</f>
        <v>1000</v>
      </c>
      <c r="J12" s="34">
        <f>SUM(J13,J19,J25)</f>
        <v>67500</v>
      </c>
      <c r="K12" s="34">
        <f>SUM(K13,K19,K25)</f>
        <v>14391</v>
      </c>
      <c r="L12" s="34">
        <f>J12-K12</f>
        <v>53109</v>
      </c>
      <c r="M12" s="34">
        <f>I12+L12</f>
        <v>54109</v>
      </c>
      <c r="N12" s="34"/>
      <c r="O12" s="34"/>
      <c r="P12" s="34">
        <f>SUM(P13,P19,P25)</f>
        <v>107500</v>
      </c>
      <c r="Q12" s="34">
        <f>SUM(Q13,Q19,Q25)</f>
        <v>0</v>
      </c>
      <c r="R12" s="34">
        <f>P12-Q12</f>
        <v>107500</v>
      </c>
      <c r="S12" s="34">
        <f>SUM(S13,S19,S25)</f>
        <v>82500</v>
      </c>
      <c r="T12" s="34">
        <f>SUM(T13,T19,T25)</f>
        <v>0</v>
      </c>
      <c r="U12" s="34">
        <f>S12-T12</f>
        <v>82500</v>
      </c>
      <c r="V12" s="34">
        <f>R12+U12</f>
        <v>190000</v>
      </c>
      <c r="W12" s="34"/>
      <c r="X12" s="34"/>
      <c r="Y12" s="34">
        <f>G12+J12+P12+S12</f>
        <v>259395</v>
      </c>
      <c r="Z12" s="35">
        <f>H12+K12+Q12+T12</f>
        <v>15286</v>
      </c>
      <c r="AA12" s="35">
        <f>Y12-Z12</f>
        <v>244109</v>
      </c>
    </row>
    <row r="13" spans="1:27" ht="29" outlineLevel="2" x14ac:dyDescent="0.35">
      <c r="A13" s="63" t="s">
        <v>72</v>
      </c>
      <c r="B13" s="16" t="s">
        <v>73</v>
      </c>
      <c r="C13" s="8"/>
      <c r="D13" s="64"/>
      <c r="E13" s="64"/>
      <c r="F13" s="69"/>
      <c r="G13" s="36">
        <f>SUM(G14:G18)</f>
        <v>1000</v>
      </c>
      <c r="H13" s="36">
        <f>SUM(H14:H18)</f>
        <v>0</v>
      </c>
      <c r="I13" s="36">
        <f>G13-H13</f>
        <v>1000</v>
      </c>
      <c r="J13" s="36">
        <f>SUM(J14:J18)</f>
        <v>25000</v>
      </c>
      <c r="K13" s="36">
        <f>SUM(K14:K18)</f>
        <v>0</v>
      </c>
      <c r="L13" s="36">
        <f>SUM(L14:L18)</f>
        <v>25000</v>
      </c>
      <c r="M13" s="36">
        <f>SUM(M14:M18)</f>
        <v>26000</v>
      </c>
      <c r="N13" s="36"/>
      <c r="O13" s="36"/>
      <c r="P13" s="36">
        <f>SUM(P14:P18)</f>
        <v>41000</v>
      </c>
      <c r="Q13" s="36">
        <f>SUM(Q14:Q18)</f>
        <v>0</v>
      </c>
      <c r="R13" s="36">
        <f>P13-Q13</f>
        <v>41000</v>
      </c>
      <c r="S13" s="36">
        <f>SUM(S14:S18)</f>
        <v>25000</v>
      </c>
      <c r="T13" s="36">
        <f>SUM(T14:T18)</f>
        <v>0</v>
      </c>
      <c r="U13" s="36">
        <f>S13-T13</f>
        <v>25000</v>
      </c>
      <c r="V13" s="36">
        <f>SUM(R13+U13)</f>
        <v>66000</v>
      </c>
      <c r="W13" s="36"/>
      <c r="X13" s="36"/>
      <c r="Y13" s="36">
        <f>G13+J13+P13+S13</f>
        <v>92000</v>
      </c>
      <c r="Z13" s="36">
        <f t="shared" ref="Z13:Z24" si="10">H13+K13+Q13+T13</f>
        <v>0</v>
      </c>
      <c r="AA13" s="36">
        <f t="shared" ref="AA13:AA26" si="11">Y13-Z13</f>
        <v>92000</v>
      </c>
    </row>
    <row r="14" spans="1:27" ht="43.5" outlineLevel="2" x14ac:dyDescent="0.35">
      <c r="A14" s="15" t="s">
        <v>74</v>
      </c>
      <c r="B14" s="30" t="s">
        <v>75</v>
      </c>
      <c r="C14" s="19" t="s">
        <v>76</v>
      </c>
      <c r="D14" s="19"/>
      <c r="E14" s="19" t="s">
        <v>49</v>
      </c>
      <c r="F14" s="12"/>
      <c r="G14" s="13" t="s">
        <v>44</v>
      </c>
      <c r="H14" s="13" t="s">
        <v>44</v>
      </c>
      <c r="I14" s="13" t="s">
        <v>44</v>
      </c>
      <c r="J14" s="13" t="s">
        <v>44</v>
      </c>
      <c r="K14" s="13" t="s">
        <v>44</v>
      </c>
      <c r="L14" s="13" t="s">
        <v>44</v>
      </c>
      <c r="M14" s="13" t="s">
        <v>44</v>
      </c>
      <c r="N14" s="25" t="s">
        <v>77</v>
      </c>
      <c r="O14" s="20"/>
      <c r="P14" s="14">
        <v>15000</v>
      </c>
      <c r="Q14" s="14">
        <v>0</v>
      </c>
      <c r="R14" s="14">
        <f>P14-Q14</f>
        <v>15000</v>
      </c>
      <c r="S14" s="14">
        <v>0</v>
      </c>
      <c r="T14" s="14">
        <v>0</v>
      </c>
      <c r="U14" s="14">
        <f>S14-T14</f>
        <v>0</v>
      </c>
      <c r="V14" s="11">
        <f>R14+U14</f>
        <v>15000</v>
      </c>
      <c r="W14" s="70" t="s">
        <v>67</v>
      </c>
      <c r="X14" s="10" t="s">
        <v>78</v>
      </c>
      <c r="Y14" s="11">
        <f>P14+S14</f>
        <v>15000</v>
      </c>
      <c r="Z14" s="11">
        <f>Q14+T14</f>
        <v>0</v>
      </c>
      <c r="AA14" s="11">
        <f t="shared" si="11"/>
        <v>15000</v>
      </c>
    </row>
    <row r="15" spans="1:27" ht="87" outlineLevel="2" x14ac:dyDescent="0.35">
      <c r="A15" s="6" t="s">
        <v>79</v>
      </c>
      <c r="B15" s="30" t="s">
        <v>80</v>
      </c>
      <c r="C15" s="19" t="s">
        <v>81</v>
      </c>
      <c r="D15" s="19"/>
      <c r="E15" s="19" t="s">
        <v>82</v>
      </c>
      <c r="F15" s="12"/>
      <c r="G15" s="13" t="s">
        <v>44</v>
      </c>
      <c r="H15" s="13" t="s">
        <v>44</v>
      </c>
      <c r="I15" s="13" t="s">
        <v>44</v>
      </c>
      <c r="J15" s="13" t="s">
        <v>44</v>
      </c>
      <c r="K15" s="13" t="s">
        <v>44</v>
      </c>
      <c r="L15" s="13" t="s">
        <v>44</v>
      </c>
      <c r="M15" s="13" t="s">
        <v>44</v>
      </c>
      <c r="N15" s="25" t="s">
        <v>45</v>
      </c>
      <c r="O15" s="20"/>
      <c r="P15" s="14">
        <v>0</v>
      </c>
      <c r="Q15" s="14">
        <v>0</v>
      </c>
      <c r="R15" s="14">
        <f t="shared" ref="R15:R18" si="12">P15-Q15</f>
        <v>0</v>
      </c>
      <c r="S15" s="10">
        <v>0</v>
      </c>
      <c r="T15" s="10">
        <v>0</v>
      </c>
      <c r="U15" s="14">
        <f t="shared" ref="U15:U18" si="13">S15-T15</f>
        <v>0</v>
      </c>
      <c r="V15" s="11">
        <f t="shared" ref="V15:V18" si="14">R15+U15</f>
        <v>0</v>
      </c>
      <c r="W15" s="21" t="s">
        <v>83</v>
      </c>
      <c r="X15" s="84" t="s">
        <v>342</v>
      </c>
      <c r="Y15" s="11">
        <f t="shared" ref="Y15:Z16" si="15">P15+S15</f>
        <v>0</v>
      </c>
      <c r="Z15" s="11">
        <f t="shared" si="15"/>
        <v>0</v>
      </c>
      <c r="AA15" s="11">
        <f t="shared" si="11"/>
        <v>0</v>
      </c>
    </row>
    <row r="16" spans="1:27" ht="58" outlineLevel="2" x14ac:dyDescent="0.35">
      <c r="A16" s="68" t="s">
        <v>84</v>
      </c>
      <c r="B16" s="9" t="s">
        <v>85</v>
      </c>
      <c r="C16" s="19" t="s">
        <v>86</v>
      </c>
      <c r="D16" s="11"/>
      <c r="E16" s="11" t="s">
        <v>35</v>
      </c>
      <c r="F16" s="68"/>
      <c r="G16" s="13" t="s">
        <v>44</v>
      </c>
      <c r="H16" s="13" t="s">
        <v>44</v>
      </c>
      <c r="I16" s="13" t="s">
        <v>44</v>
      </c>
      <c r="J16" s="13" t="s">
        <v>44</v>
      </c>
      <c r="K16" s="13" t="s">
        <v>44</v>
      </c>
      <c r="L16" s="13" t="s">
        <v>44</v>
      </c>
      <c r="M16" s="13" t="s">
        <v>44</v>
      </c>
      <c r="N16" s="25" t="s">
        <v>45</v>
      </c>
      <c r="O16" s="20"/>
      <c r="P16" s="14">
        <v>0</v>
      </c>
      <c r="Q16" s="14">
        <v>0</v>
      </c>
      <c r="R16" s="14">
        <f t="shared" si="12"/>
        <v>0</v>
      </c>
      <c r="S16" s="10">
        <v>0</v>
      </c>
      <c r="T16" s="10">
        <v>0</v>
      </c>
      <c r="U16" s="14">
        <f t="shared" si="13"/>
        <v>0</v>
      </c>
      <c r="V16" s="11">
        <f t="shared" si="14"/>
        <v>0</v>
      </c>
      <c r="W16" s="21" t="s">
        <v>83</v>
      </c>
      <c r="X16" s="84" t="s">
        <v>342</v>
      </c>
      <c r="Y16" s="11">
        <f t="shared" si="15"/>
        <v>0</v>
      </c>
      <c r="Z16" s="11">
        <f t="shared" si="15"/>
        <v>0</v>
      </c>
      <c r="AA16" s="11">
        <f t="shared" si="11"/>
        <v>0</v>
      </c>
    </row>
    <row r="17" spans="1:27" ht="58" outlineLevel="2" x14ac:dyDescent="0.35">
      <c r="A17" s="68" t="s">
        <v>87</v>
      </c>
      <c r="B17" s="9" t="s">
        <v>88</v>
      </c>
      <c r="C17" s="10" t="s">
        <v>89</v>
      </c>
      <c r="D17" s="11"/>
      <c r="E17" s="11" t="s">
        <v>90</v>
      </c>
      <c r="F17" s="12">
        <v>2018</v>
      </c>
      <c r="G17" s="24" t="s">
        <v>44</v>
      </c>
      <c r="H17" s="39" t="s">
        <v>44</v>
      </c>
      <c r="I17" s="39" t="s">
        <v>44</v>
      </c>
      <c r="J17" s="10">
        <v>25000</v>
      </c>
      <c r="K17" s="11">
        <v>0</v>
      </c>
      <c r="L17" s="11">
        <f t="shared" ref="L17:L24" si="16">J17-K17</f>
        <v>25000</v>
      </c>
      <c r="M17" s="11">
        <f>L17</f>
        <v>25000</v>
      </c>
      <c r="N17" s="59" t="s">
        <v>36</v>
      </c>
      <c r="O17" s="14" t="s">
        <v>91</v>
      </c>
      <c r="P17" s="14">
        <v>25000</v>
      </c>
      <c r="Q17" s="74"/>
      <c r="R17" s="14">
        <f t="shared" si="12"/>
        <v>25000</v>
      </c>
      <c r="S17" s="10">
        <v>25000</v>
      </c>
      <c r="T17" s="58"/>
      <c r="U17" s="14">
        <f t="shared" si="13"/>
        <v>25000</v>
      </c>
      <c r="V17" s="11">
        <f t="shared" si="14"/>
        <v>50000</v>
      </c>
      <c r="W17" s="74"/>
      <c r="X17" s="74" t="s">
        <v>350</v>
      </c>
      <c r="Y17" s="11">
        <f>SUM(J17+P17+S17)</f>
        <v>75000</v>
      </c>
      <c r="Z17" s="11">
        <f>SUM(K17+Q17+T17)</f>
        <v>0</v>
      </c>
      <c r="AA17" s="11">
        <f t="shared" si="11"/>
        <v>75000</v>
      </c>
    </row>
    <row r="18" spans="1:27" ht="43.5" outlineLevel="2" x14ac:dyDescent="0.35">
      <c r="A18" s="9" t="s">
        <v>92</v>
      </c>
      <c r="B18" s="9" t="s">
        <v>335</v>
      </c>
      <c r="C18" s="19" t="s">
        <v>93</v>
      </c>
      <c r="D18" s="11"/>
      <c r="E18" s="11" t="s">
        <v>94</v>
      </c>
      <c r="F18" s="68"/>
      <c r="G18" s="14">
        <v>1000</v>
      </c>
      <c r="H18" s="11">
        <v>0</v>
      </c>
      <c r="I18" s="11">
        <f t="shared" ref="I18" si="17">G18-H18</f>
        <v>1000</v>
      </c>
      <c r="J18" s="39" t="s">
        <v>44</v>
      </c>
      <c r="K18" s="39" t="s">
        <v>44</v>
      </c>
      <c r="L18" s="39" t="s">
        <v>44</v>
      </c>
      <c r="M18" s="11">
        <f>I18</f>
        <v>1000</v>
      </c>
      <c r="N18" s="71" t="s">
        <v>67</v>
      </c>
      <c r="O18" s="11" t="s">
        <v>95</v>
      </c>
      <c r="P18" s="14">
        <v>1000</v>
      </c>
      <c r="Q18" s="14">
        <v>0</v>
      </c>
      <c r="R18" s="14">
        <f t="shared" si="12"/>
        <v>1000</v>
      </c>
      <c r="S18" s="14">
        <v>0</v>
      </c>
      <c r="T18" s="14">
        <v>0</v>
      </c>
      <c r="U18" s="14">
        <f t="shared" si="13"/>
        <v>0</v>
      </c>
      <c r="V18" s="11">
        <f t="shared" si="14"/>
        <v>1000</v>
      </c>
      <c r="W18" s="59" t="s">
        <v>69</v>
      </c>
      <c r="X18" s="11" t="s">
        <v>96</v>
      </c>
      <c r="Y18" s="11">
        <f>SUM(G18+P18+S18)</f>
        <v>2000</v>
      </c>
      <c r="Z18" s="11">
        <f>H18+Q18+T18</f>
        <v>0</v>
      </c>
      <c r="AA18" s="11">
        <f t="shared" si="11"/>
        <v>2000</v>
      </c>
    </row>
    <row r="19" spans="1:27" ht="43.5" outlineLevel="2" x14ac:dyDescent="0.35">
      <c r="A19" s="63" t="s">
        <v>97</v>
      </c>
      <c r="B19" s="16" t="s">
        <v>98</v>
      </c>
      <c r="C19" s="8"/>
      <c r="D19" s="64"/>
      <c r="E19" s="64"/>
      <c r="F19" s="69"/>
      <c r="G19" s="36">
        <f>SUM(G20:G24)</f>
        <v>895</v>
      </c>
      <c r="H19" s="36">
        <f>SUM(H20:H24)</f>
        <v>895</v>
      </c>
      <c r="I19" s="36">
        <f>G19-H19</f>
        <v>0</v>
      </c>
      <c r="J19" s="36">
        <f>SUM(J20:J24)</f>
        <v>16500</v>
      </c>
      <c r="K19" s="36">
        <f>SUM(K20:K24)</f>
        <v>14391</v>
      </c>
      <c r="L19" s="36">
        <f t="shared" si="16"/>
        <v>2109</v>
      </c>
      <c r="M19" s="36">
        <f t="shared" ref="M19" si="18">I19+L19</f>
        <v>2109</v>
      </c>
      <c r="N19" s="36"/>
      <c r="O19" s="36"/>
      <c r="P19" s="36">
        <f>SUM(P20:P24)</f>
        <v>1500</v>
      </c>
      <c r="Q19" s="36">
        <f>SUM(Q20:Q24)</f>
        <v>0</v>
      </c>
      <c r="R19" s="36">
        <f>P19-Q19</f>
        <v>1500</v>
      </c>
      <c r="S19" s="36">
        <f>SUM(S20:S24)</f>
        <v>1500</v>
      </c>
      <c r="T19" s="36">
        <f>SUM(T20:T24)</f>
        <v>0</v>
      </c>
      <c r="U19" s="36">
        <f>S19-T19</f>
        <v>1500</v>
      </c>
      <c r="V19" s="36">
        <f>R19+U19</f>
        <v>3000</v>
      </c>
      <c r="W19" s="36"/>
      <c r="X19" s="36"/>
      <c r="Y19" s="36">
        <f>G19+J19+P19+S19</f>
        <v>20395</v>
      </c>
      <c r="Z19" s="36">
        <f t="shared" si="10"/>
        <v>15286</v>
      </c>
      <c r="AA19" s="36">
        <f t="shared" si="11"/>
        <v>5109</v>
      </c>
    </row>
    <row r="20" spans="1:27" ht="99.65" customHeight="1" outlineLevel="2" x14ac:dyDescent="0.35">
      <c r="A20" s="6" t="s">
        <v>99</v>
      </c>
      <c r="B20" s="30" t="s">
        <v>100</v>
      </c>
      <c r="C20" s="19" t="s">
        <v>101</v>
      </c>
      <c r="D20" s="19" t="s">
        <v>41</v>
      </c>
      <c r="E20" s="19" t="s">
        <v>49</v>
      </c>
      <c r="F20" s="12"/>
      <c r="G20" s="11">
        <v>895</v>
      </c>
      <c r="H20" s="11">
        <v>895</v>
      </c>
      <c r="I20" s="11">
        <f>G20-H20</f>
        <v>0</v>
      </c>
      <c r="J20" s="11">
        <v>500</v>
      </c>
      <c r="K20" s="11">
        <v>391</v>
      </c>
      <c r="L20" s="11">
        <f t="shared" si="16"/>
        <v>109</v>
      </c>
      <c r="M20" s="11">
        <f>I20+L20</f>
        <v>109</v>
      </c>
      <c r="N20" s="59" t="s">
        <v>36</v>
      </c>
      <c r="O20" s="10" t="s">
        <v>102</v>
      </c>
      <c r="P20" s="11">
        <v>500</v>
      </c>
      <c r="Q20" s="11">
        <v>0</v>
      </c>
      <c r="R20" s="11">
        <f>P20-Q20</f>
        <v>500</v>
      </c>
      <c r="S20" s="11">
        <v>500</v>
      </c>
      <c r="T20" s="80">
        <v>0</v>
      </c>
      <c r="U20" s="11">
        <f>S20-T20</f>
        <v>500</v>
      </c>
      <c r="V20" s="11">
        <f>R20+U20</f>
        <v>1000</v>
      </c>
      <c r="W20" s="59" t="s">
        <v>69</v>
      </c>
      <c r="X20" s="83" t="s">
        <v>343</v>
      </c>
      <c r="Y20" s="11">
        <f>G20+J20+P20+S20</f>
        <v>2395</v>
      </c>
      <c r="Z20" s="36">
        <f t="shared" si="10"/>
        <v>1286</v>
      </c>
      <c r="AA20" s="11">
        <f t="shared" si="11"/>
        <v>1109</v>
      </c>
    </row>
    <row r="21" spans="1:27" ht="43.5" outlineLevel="2" x14ac:dyDescent="0.35">
      <c r="A21" s="9" t="s">
        <v>103</v>
      </c>
      <c r="B21" s="9" t="s">
        <v>104</v>
      </c>
      <c r="C21" s="19" t="s">
        <v>105</v>
      </c>
      <c r="D21" s="11" t="s">
        <v>41</v>
      </c>
      <c r="E21" s="11" t="s">
        <v>49</v>
      </c>
      <c r="F21" s="68"/>
      <c r="G21" s="14">
        <v>0</v>
      </c>
      <c r="H21" s="14">
        <v>0</v>
      </c>
      <c r="I21" s="11">
        <f t="shared" ref="I21:I24" si="19">G21-H21</f>
        <v>0</v>
      </c>
      <c r="J21" s="14">
        <v>1000</v>
      </c>
      <c r="K21" s="11">
        <v>0</v>
      </c>
      <c r="L21" s="11">
        <f t="shared" si="16"/>
        <v>1000</v>
      </c>
      <c r="M21" s="11">
        <f t="shared" ref="M21:M24" si="20">I21+L21</f>
        <v>1000</v>
      </c>
      <c r="N21" s="59" t="s">
        <v>69</v>
      </c>
      <c r="O21" s="10" t="s">
        <v>106</v>
      </c>
      <c r="P21" s="14">
        <v>1000</v>
      </c>
      <c r="Q21" s="83">
        <v>0</v>
      </c>
      <c r="R21" s="11">
        <f t="shared" ref="R21" si="21">P21-Q21</f>
        <v>1000</v>
      </c>
      <c r="S21" s="14">
        <v>1000</v>
      </c>
      <c r="T21" s="83">
        <v>0</v>
      </c>
      <c r="U21" s="11">
        <f t="shared" ref="U21:U23" si="22">S21-T21</f>
        <v>1000</v>
      </c>
      <c r="V21" s="11">
        <f t="shared" ref="V21:V26" si="23">R21+U21</f>
        <v>2000</v>
      </c>
      <c r="W21" s="59" t="s">
        <v>69</v>
      </c>
      <c r="X21" s="14" t="s">
        <v>107</v>
      </c>
      <c r="Y21" s="11">
        <f t="shared" ref="Y21" si="24">G21+J21+P21+S21</f>
        <v>3000</v>
      </c>
      <c r="Z21" s="36">
        <f t="shared" si="10"/>
        <v>0</v>
      </c>
      <c r="AA21" s="11">
        <f t="shared" si="11"/>
        <v>3000</v>
      </c>
    </row>
    <row r="22" spans="1:27" ht="43.5" outlineLevel="2" x14ac:dyDescent="0.35">
      <c r="A22" s="9" t="s">
        <v>108</v>
      </c>
      <c r="B22" s="77" t="s">
        <v>109</v>
      </c>
      <c r="C22" s="10" t="s">
        <v>110</v>
      </c>
      <c r="D22" s="11"/>
      <c r="E22" s="11" t="s">
        <v>111</v>
      </c>
      <c r="F22" s="68"/>
      <c r="G22" s="14">
        <v>0</v>
      </c>
      <c r="H22" s="14">
        <v>0</v>
      </c>
      <c r="I22" s="11">
        <f t="shared" si="19"/>
        <v>0</v>
      </c>
      <c r="J22" s="10">
        <v>0</v>
      </c>
      <c r="K22" s="11">
        <v>0</v>
      </c>
      <c r="L22" s="11">
        <f t="shared" si="16"/>
        <v>0</v>
      </c>
      <c r="M22" s="11">
        <f t="shared" si="20"/>
        <v>0</v>
      </c>
      <c r="N22" s="59" t="s">
        <v>36</v>
      </c>
      <c r="O22" s="10" t="s">
        <v>112</v>
      </c>
      <c r="P22" s="13" t="s">
        <v>44</v>
      </c>
      <c r="Q22" s="13" t="s">
        <v>44</v>
      </c>
      <c r="R22" s="25" t="s">
        <v>44</v>
      </c>
      <c r="S22" s="20" t="s">
        <v>44</v>
      </c>
      <c r="T22" s="20" t="s">
        <v>44</v>
      </c>
      <c r="U22" s="25" t="s">
        <v>44</v>
      </c>
      <c r="V22" s="25" t="s">
        <v>44</v>
      </c>
      <c r="W22" s="25" t="s">
        <v>45</v>
      </c>
      <c r="X22" s="13"/>
      <c r="Y22" s="11">
        <f>G22+J22</f>
        <v>0</v>
      </c>
      <c r="Z22" s="36" t="e">
        <f t="shared" si="10"/>
        <v>#VALUE!</v>
      </c>
      <c r="AA22" s="11" t="e">
        <f t="shared" si="11"/>
        <v>#VALUE!</v>
      </c>
    </row>
    <row r="23" spans="1:27" ht="72.5" outlineLevel="2" x14ac:dyDescent="0.35">
      <c r="A23" s="9" t="s">
        <v>113</v>
      </c>
      <c r="B23" s="9" t="s">
        <v>114</v>
      </c>
      <c r="C23" s="10" t="s">
        <v>115</v>
      </c>
      <c r="D23" s="11"/>
      <c r="E23" s="11" t="s">
        <v>116</v>
      </c>
      <c r="F23" s="12" t="s">
        <v>117</v>
      </c>
      <c r="G23" s="14">
        <v>0</v>
      </c>
      <c r="H23" s="14">
        <v>0</v>
      </c>
      <c r="I23" s="11">
        <f t="shared" si="19"/>
        <v>0</v>
      </c>
      <c r="J23" s="14">
        <v>15000</v>
      </c>
      <c r="K23" s="11">
        <v>14000</v>
      </c>
      <c r="L23" s="11">
        <f t="shared" si="16"/>
        <v>1000</v>
      </c>
      <c r="M23" s="11">
        <f t="shared" si="20"/>
        <v>1000</v>
      </c>
      <c r="N23" s="71" t="s">
        <v>67</v>
      </c>
      <c r="O23" s="10" t="s">
        <v>118</v>
      </c>
      <c r="P23" s="24" t="s">
        <v>44</v>
      </c>
      <c r="Q23" s="24" t="s">
        <v>44</v>
      </c>
      <c r="R23" s="39" t="s">
        <v>44</v>
      </c>
      <c r="S23" s="10">
        <v>0</v>
      </c>
      <c r="T23" s="58">
        <v>0</v>
      </c>
      <c r="U23" s="11">
        <f t="shared" si="22"/>
        <v>0</v>
      </c>
      <c r="V23" s="11">
        <f>U23</f>
        <v>0</v>
      </c>
      <c r="W23" s="73"/>
      <c r="X23" s="74"/>
      <c r="Y23" s="11">
        <f>SUM(G23+J23+S23)</f>
        <v>15000</v>
      </c>
      <c r="Z23" s="36" t="e">
        <f t="shared" si="10"/>
        <v>#VALUE!</v>
      </c>
      <c r="AA23" s="11" t="e">
        <f t="shared" si="11"/>
        <v>#VALUE!</v>
      </c>
    </row>
    <row r="24" spans="1:27" ht="203" outlineLevel="2" x14ac:dyDescent="0.35">
      <c r="A24" s="9" t="s">
        <v>119</v>
      </c>
      <c r="B24" s="9" t="s">
        <v>120</v>
      </c>
      <c r="C24" s="19" t="s">
        <v>121</v>
      </c>
      <c r="D24" s="11"/>
      <c r="E24" s="11" t="s">
        <v>94</v>
      </c>
      <c r="F24" s="19">
        <v>2020</v>
      </c>
      <c r="G24" s="14">
        <v>0</v>
      </c>
      <c r="H24" s="14">
        <v>0</v>
      </c>
      <c r="I24" s="11">
        <f t="shared" si="19"/>
        <v>0</v>
      </c>
      <c r="J24" s="10">
        <v>0</v>
      </c>
      <c r="K24" s="11">
        <v>0</v>
      </c>
      <c r="L24" s="11">
        <f t="shared" si="16"/>
        <v>0</v>
      </c>
      <c r="M24" s="11">
        <f t="shared" si="20"/>
        <v>0</v>
      </c>
      <c r="N24" s="59" t="s">
        <v>69</v>
      </c>
      <c r="O24" s="14" t="s">
        <v>122</v>
      </c>
      <c r="P24" s="13" t="s">
        <v>44</v>
      </c>
      <c r="Q24" s="13" t="s">
        <v>44</v>
      </c>
      <c r="R24" s="25" t="s">
        <v>44</v>
      </c>
      <c r="S24" s="20" t="s">
        <v>44</v>
      </c>
      <c r="T24" s="20" t="s">
        <v>44</v>
      </c>
      <c r="U24" s="25" t="s">
        <v>44</v>
      </c>
      <c r="V24" s="25" t="s">
        <v>44</v>
      </c>
      <c r="W24" s="25" t="s">
        <v>45</v>
      </c>
      <c r="X24" s="13"/>
      <c r="Y24" s="11">
        <f>G24+J24</f>
        <v>0</v>
      </c>
      <c r="Z24" s="36" t="e">
        <f t="shared" si="10"/>
        <v>#VALUE!</v>
      </c>
      <c r="AA24" s="11" t="e">
        <f t="shared" si="11"/>
        <v>#VALUE!</v>
      </c>
    </row>
    <row r="25" spans="1:27" ht="29" outlineLevel="2" x14ac:dyDescent="0.35">
      <c r="A25" s="63" t="s">
        <v>123</v>
      </c>
      <c r="B25" s="16" t="s">
        <v>124</v>
      </c>
      <c r="C25" s="8"/>
      <c r="D25" s="64"/>
      <c r="E25" s="64"/>
      <c r="F25" s="69"/>
      <c r="G25" s="36" t="s">
        <v>44</v>
      </c>
      <c r="H25" s="36" t="str">
        <f>H26</f>
        <v>-</v>
      </c>
      <c r="I25" s="36" t="s">
        <v>44</v>
      </c>
      <c r="J25" s="36">
        <f>SUM(J26:J26)</f>
        <v>26000</v>
      </c>
      <c r="K25" s="36">
        <f>K26</f>
        <v>0</v>
      </c>
      <c r="L25" s="36">
        <f>J25-K25</f>
        <v>26000</v>
      </c>
      <c r="M25" s="36">
        <f>L25</f>
        <v>26000</v>
      </c>
      <c r="N25" s="36"/>
      <c r="O25" s="36"/>
      <c r="P25" s="36">
        <f>SUM(P26:P26)</f>
        <v>65000</v>
      </c>
      <c r="Q25" s="36">
        <f>Q26</f>
        <v>0</v>
      </c>
      <c r="R25" s="36">
        <f>R26</f>
        <v>65000</v>
      </c>
      <c r="S25" s="36">
        <f>SUM(S26:S26)</f>
        <v>56000</v>
      </c>
      <c r="T25" s="36">
        <f>T26</f>
        <v>0</v>
      </c>
      <c r="U25" s="36">
        <f>U26</f>
        <v>56000</v>
      </c>
      <c r="V25" s="36">
        <f t="shared" si="23"/>
        <v>121000</v>
      </c>
      <c r="W25" s="36"/>
      <c r="X25" s="36"/>
      <c r="Y25" s="36">
        <f>SUM(J25+P25+S25)</f>
        <v>147000</v>
      </c>
      <c r="Z25" s="36">
        <f>K25+Q25+T25</f>
        <v>0</v>
      </c>
      <c r="AA25" s="36">
        <f t="shared" si="11"/>
        <v>147000</v>
      </c>
    </row>
    <row r="26" spans="1:27" ht="188.5" outlineLevel="1" x14ac:dyDescent="0.35">
      <c r="A26" s="9" t="s">
        <v>125</v>
      </c>
      <c r="B26" s="9" t="s">
        <v>126</v>
      </c>
      <c r="C26" s="19" t="s">
        <v>127</v>
      </c>
      <c r="D26" s="19" t="s">
        <v>41</v>
      </c>
      <c r="E26" s="19" t="s">
        <v>357</v>
      </c>
      <c r="F26" s="12" t="s">
        <v>333</v>
      </c>
      <c r="G26" s="39" t="s">
        <v>44</v>
      </c>
      <c r="H26" s="39" t="s">
        <v>44</v>
      </c>
      <c r="I26" s="39" t="s">
        <v>44</v>
      </c>
      <c r="J26" s="11">
        <v>26000</v>
      </c>
      <c r="K26" s="11">
        <v>0</v>
      </c>
      <c r="L26" s="11">
        <f>J26-K26</f>
        <v>26000</v>
      </c>
      <c r="M26" s="11">
        <f>L26</f>
        <v>26000</v>
      </c>
      <c r="N26" s="21" t="s">
        <v>83</v>
      </c>
      <c r="O26" s="78" t="s">
        <v>129</v>
      </c>
      <c r="P26" s="14">
        <v>65000</v>
      </c>
      <c r="Q26" s="74"/>
      <c r="R26" s="14">
        <f>P26-Q26</f>
        <v>65000</v>
      </c>
      <c r="S26" s="14">
        <v>56000</v>
      </c>
      <c r="T26" s="58"/>
      <c r="U26" s="14">
        <f>S26-T26</f>
        <v>56000</v>
      </c>
      <c r="V26" s="11">
        <f t="shared" si="23"/>
        <v>121000</v>
      </c>
      <c r="W26" s="58"/>
      <c r="X26" s="74"/>
      <c r="Y26" s="11">
        <f>SUM(J26+P26+S26)</f>
        <v>147000</v>
      </c>
      <c r="Z26" s="11">
        <f>SUM(K26+Q26+T26)</f>
        <v>0</v>
      </c>
      <c r="AA26" s="11">
        <f t="shared" si="11"/>
        <v>147000</v>
      </c>
    </row>
    <row r="27" spans="1:27" outlineLevel="1" x14ac:dyDescent="0.35">
      <c r="A27" s="104"/>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row>
    <row r="28" spans="1:27" ht="14.4" customHeight="1" x14ac:dyDescent="0.35">
      <c r="A28" s="17" t="s">
        <v>130</v>
      </c>
      <c r="B28" s="98" t="s">
        <v>131</v>
      </c>
      <c r="C28" s="99"/>
      <c r="D28" s="33"/>
      <c r="E28" s="18"/>
      <c r="F28" s="66"/>
      <c r="G28" s="34">
        <f>SUM(G29,G39,G45)</f>
        <v>498000</v>
      </c>
      <c r="H28" s="34">
        <f>SUM(H29,H39,H45)</f>
        <v>316000</v>
      </c>
      <c r="I28" s="34">
        <f>G28-H28</f>
        <v>182000</v>
      </c>
      <c r="J28" s="34">
        <f>SUM(J29,J39,J45)</f>
        <v>1249000</v>
      </c>
      <c r="K28" s="34">
        <f>SUM(K29,K39,K45)</f>
        <v>372000</v>
      </c>
      <c r="L28" s="34">
        <f>J28-K28</f>
        <v>877000</v>
      </c>
      <c r="M28" s="34">
        <f>I28+L28</f>
        <v>1059000</v>
      </c>
      <c r="N28" s="34"/>
      <c r="O28" s="34"/>
      <c r="P28" s="34">
        <f>SUM(P29,P39,P45)</f>
        <v>1609000</v>
      </c>
      <c r="Q28" s="34">
        <f>Q29+Q39+Q45</f>
        <v>0</v>
      </c>
      <c r="R28" s="34">
        <f>P28-Q28</f>
        <v>1609000</v>
      </c>
      <c r="S28" s="34">
        <f>SUM(S29,S39,S45)</f>
        <v>4395000</v>
      </c>
      <c r="T28" s="34">
        <f>SUM(T29:T45)</f>
        <v>17900</v>
      </c>
      <c r="U28" s="34">
        <f>S28-T28</f>
        <v>4377100</v>
      </c>
      <c r="V28" s="34">
        <f>R28+U28</f>
        <v>5986100</v>
      </c>
      <c r="W28" s="34"/>
      <c r="X28" s="34"/>
      <c r="Y28" s="34">
        <f>G28+J28+P28+S28</f>
        <v>7751000</v>
      </c>
      <c r="Z28" s="35">
        <f>H28+K28+Q28+T28</f>
        <v>705900</v>
      </c>
      <c r="AA28" s="35">
        <f>Y28-Z28</f>
        <v>7045100</v>
      </c>
    </row>
    <row r="29" spans="1:27" ht="43.5" outlineLevel="2" x14ac:dyDescent="0.35">
      <c r="A29" s="63" t="s">
        <v>132</v>
      </c>
      <c r="B29" s="16" t="s">
        <v>133</v>
      </c>
      <c r="C29" s="8"/>
      <c r="D29" s="64"/>
      <c r="E29" s="64"/>
      <c r="F29" s="69"/>
      <c r="G29" s="36">
        <f>SUM(G30:G38)</f>
        <v>482000</v>
      </c>
      <c r="H29" s="36">
        <f>SUM(H30:H38)</f>
        <v>306000</v>
      </c>
      <c r="I29" s="36">
        <f>G29-H29</f>
        <v>176000</v>
      </c>
      <c r="J29" s="36">
        <f>SUM(J30:J38)</f>
        <v>494000</v>
      </c>
      <c r="K29" s="36">
        <f>SUM(K30:K38)</f>
        <v>347000</v>
      </c>
      <c r="L29" s="36">
        <f>J29-K29</f>
        <v>147000</v>
      </c>
      <c r="M29" s="36">
        <f>SUM(I29,L29)</f>
        <v>323000</v>
      </c>
      <c r="N29" s="36"/>
      <c r="O29" s="36"/>
      <c r="P29" s="36">
        <f>SUM(P30:P38)</f>
        <v>774000</v>
      </c>
      <c r="Q29" s="36">
        <f>SUM(Q30:Q38)</f>
        <v>0</v>
      </c>
      <c r="R29" s="36">
        <f>P29-Q29</f>
        <v>774000</v>
      </c>
      <c r="S29" s="36">
        <f>SUM(S30:S38)</f>
        <v>1645000</v>
      </c>
      <c r="T29" s="36">
        <f>SUM(T30:T38)</f>
        <v>0</v>
      </c>
      <c r="U29" s="36">
        <f>S29-T29</f>
        <v>1645000</v>
      </c>
      <c r="V29" s="36">
        <f>R29+U29</f>
        <v>2419000</v>
      </c>
      <c r="W29" s="36"/>
      <c r="X29" s="36"/>
      <c r="Y29" s="36">
        <f t="shared" ref="Y29:Z47" si="25">G29+J29+P29+S29</f>
        <v>3395000</v>
      </c>
      <c r="Z29" s="36">
        <f t="shared" si="25"/>
        <v>653000</v>
      </c>
      <c r="AA29" s="36">
        <f t="shared" ref="AA29:AA47" si="26">Y29-Z29</f>
        <v>2742000</v>
      </c>
    </row>
    <row r="30" spans="1:27" ht="116" outlineLevel="1" x14ac:dyDescent="0.35">
      <c r="A30" s="9" t="s">
        <v>134</v>
      </c>
      <c r="B30" s="9" t="s">
        <v>135</v>
      </c>
      <c r="C30" s="10" t="s">
        <v>136</v>
      </c>
      <c r="D30" s="11" t="s">
        <v>41</v>
      </c>
      <c r="E30" s="11" t="s">
        <v>137</v>
      </c>
      <c r="F30" s="12" t="s">
        <v>117</v>
      </c>
      <c r="G30" s="11">
        <v>370000</v>
      </c>
      <c r="H30" s="11">
        <v>184000</v>
      </c>
      <c r="I30" s="11">
        <f>G30-H30</f>
        <v>186000</v>
      </c>
      <c r="J30" s="11">
        <v>380000</v>
      </c>
      <c r="K30" s="11">
        <v>217000</v>
      </c>
      <c r="L30" s="11">
        <f>J30-K30</f>
        <v>163000</v>
      </c>
      <c r="M30" s="11">
        <f>I30+L30</f>
        <v>349000</v>
      </c>
      <c r="N30" s="51" t="s">
        <v>69</v>
      </c>
      <c r="O30" s="79" t="s">
        <v>138</v>
      </c>
      <c r="P30" s="14">
        <v>380000</v>
      </c>
      <c r="Q30" s="74"/>
      <c r="R30" s="14">
        <f>P30-Q30</f>
        <v>380000</v>
      </c>
      <c r="S30" s="14">
        <v>380000</v>
      </c>
      <c r="T30" s="74"/>
      <c r="U30" s="14">
        <f>S30-T30</f>
        <v>380000</v>
      </c>
      <c r="V30" s="11">
        <f>R30+U30</f>
        <v>760000</v>
      </c>
      <c r="W30" s="74"/>
      <c r="X30" s="74"/>
      <c r="Y30" s="11">
        <f>G30+J30+P30+S30</f>
        <v>1510000</v>
      </c>
      <c r="Z30" s="11">
        <f t="shared" si="25"/>
        <v>401000</v>
      </c>
      <c r="AA30" s="11">
        <f t="shared" si="26"/>
        <v>1109000</v>
      </c>
    </row>
    <row r="31" spans="1:27" ht="43.5" outlineLevel="1" x14ac:dyDescent="0.35">
      <c r="A31" s="9" t="s">
        <v>139</v>
      </c>
      <c r="B31" s="9" t="s">
        <v>331</v>
      </c>
      <c r="C31" s="10" t="s">
        <v>140</v>
      </c>
      <c r="D31" s="11" t="s">
        <v>41</v>
      </c>
      <c r="E31" s="11" t="s">
        <v>137</v>
      </c>
      <c r="F31" s="12" t="s">
        <v>117</v>
      </c>
      <c r="G31" s="14">
        <v>9000</v>
      </c>
      <c r="H31" s="14">
        <v>14000</v>
      </c>
      <c r="I31" s="11">
        <f t="shared" ref="I31:I38" si="27">G31-H31</f>
        <v>-5000</v>
      </c>
      <c r="J31" s="14">
        <v>9000</v>
      </c>
      <c r="K31" s="11">
        <v>11000</v>
      </c>
      <c r="L31" s="11">
        <f t="shared" ref="L31:L38" si="28">J31-K31</f>
        <v>-2000</v>
      </c>
      <c r="M31" s="11">
        <f t="shared" ref="M31:M38" si="29">I31+L31</f>
        <v>-7000</v>
      </c>
      <c r="N31" s="51" t="s">
        <v>69</v>
      </c>
      <c r="O31" s="79" t="s">
        <v>141</v>
      </c>
      <c r="P31" s="14">
        <v>9000</v>
      </c>
      <c r="Q31" s="74"/>
      <c r="R31" s="14">
        <f t="shared" ref="R31:R38" si="30">P31-Q31</f>
        <v>9000</v>
      </c>
      <c r="S31" s="14">
        <v>9000</v>
      </c>
      <c r="T31" s="74"/>
      <c r="U31" s="14">
        <f t="shared" ref="U31:U38" si="31">S31-T31</f>
        <v>9000</v>
      </c>
      <c r="V31" s="11">
        <f t="shared" ref="V31:V39" si="32">R31+U31</f>
        <v>18000</v>
      </c>
      <c r="W31" s="74"/>
      <c r="X31" s="74"/>
      <c r="Y31" s="11">
        <f t="shared" si="25"/>
        <v>36000</v>
      </c>
      <c r="Z31" s="11">
        <f t="shared" si="25"/>
        <v>25000</v>
      </c>
      <c r="AA31" s="11">
        <f t="shared" si="26"/>
        <v>11000</v>
      </c>
    </row>
    <row r="32" spans="1:27" ht="72.5" outlineLevel="1" x14ac:dyDescent="0.35">
      <c r="A32" s="9" t="s">
        <v>142</v>
      </c>
      <c r="B32" s="9" t="s">
        <v>143</v>
      </c>
      <c r="C32" s="10" t="s">
        <v>144</v>
      </c>
      <c r="D32" s="11" t="s">
        <v>41</v>
      </c>
      <c r="E32" s="11" t="s">
        <v>137</v>
      </c>
      <c r="F32" s="12">
        <v>2006</v>
      </c>
      <c r="G32" s="14">
        <v>60000</v>
      </c>
      <c r="H32" s="14">
        <v>70000</v>
      </c>
      <c r="I32" s="11">
        <f t="shared" si="27"/>
        <v>-10000</v>
      </c>
      <c r="J32" s="11">
        <v>60000</v>
      </c>
      <c r="K32" s="11">
        <v>93000</v>
      </c>
      <c r="L32" s="11">
        <f t="shared" si="28"/>
        <v>-33000</v>
      </c>
      <c r="M32" s="11">
        <f t="shared" si="29"/>
        <v>-43000</v>
      </c>
      <c r="N32" s="76" t="s">
        <v>67</v>
      </c>
      <c r="O32" s="79" t="s">
        <v>145</v>
      </c>
      <c r="P32" s="14">
        <v>25000</v>
      </c>
      <c r="Q32" s="74"/>
      <c r="R32" s="14">
        <f t="shared" si="30"/>
        <v>25000</v>
      </c>
      <c r="S32" s="14">
        <v>25000</v>
      </c>
      <c r="T32" s="74"/>
      <c r="U32" s="14">
        <f t="shared" si="31"/>
        <v>25000</v>
      </c>
      <c r="V32" s="11">
        <f t="shared" si="32"/>
        <v>50000</v>
      </c>
      <c r="W32" s="74"/>
      <c r="X32" s="74"/>
      <c r="Y32" s="11">
        <f t="shared" si="25"/>
        <v>170000</v>
      </c>
      <c r="Z32" s="11">
        <f t="shared" si="25"/>
        <v>163000</v>
      </c>
      <c r="AA32" s="11">
        <f t="shared" si="26"/>
        <v>7000</v>
      </c>
    </row>
    <row r="33" spans="1:27" ht="72.5" outlineLevel="1" collapsed="1" x14ac:dyDescent="0.35">
      <c r="A33" s="9" t="s">
        <v>146</v>
      </c>
      <c r="B33" s="9" t="s">
        <v>147</v>
      </c>
      <c r="C33" s="10" t="s">
        <v>148</v>
      </c>
      <c r="D33" s="11"/>
      <c r="E33" s="11" t="s">
        <v>137</v>
      </c>
      <c r="F33" s="12">
        <v>2019</v>
      </c>
      <c r="G33" s="24" t="s">
        <v>44</v>
      </c>
      <c r="H33" s="24" t="s">
        <v>44</v>
      </c>
      <c r="I33" s="39" t="s">
        <v>44</v>
      </c>
      <c r="J33" s="11">
        <v>2000</v>
      </c>
      <c r="K33" s="11">
        <v>0</v>
      </c>
      <c r="L33" s="11">
        <f t="shared" si="28"/>
        <v>2000</v>
      </c>
      <c r="M33" s="11">
        <f>L33</f>
        <v>2000</v>
      </c>
      <c r="N33" s="75" t="s">
        <v>67</v>
      </c>
      <c r="O33" s="11" t="s">
        <v>149</v>
      </c>
      <c r="P33" s="14">
        <v>20000</v>
      </c>
      <c r="Q33" s="74"/>
      <c r="R33" s="14">
        <f t="shared" si="30"/>
        <v>20000</v>
      </c>
      <c r="S33" s="14">
        <v>20000</v>
      </c>
      <c r="T33" s="74"/>
      <c r="U33" s="14">
        <f t="shared" si="31"/>
        <v>20000</v>
      </c>
      <c r="V33" s="11">
        <f t="shared" si="32"/>
        <v>40000</v>
      </c>
      <c r="W33" s="74"/>
      <c r="X33" s="74"/>
      <c r="Y33" s="11">
        <f>J33+P33+S33</f>
        <v>42000</v>
      </c>
      <c r="Z33" s="11">
        <f>K33+Q33+T33</f>
        <v>0</v>
      </c>
      <c r="AA33" s="11">
        <f t="shared" si="26"/>
        <v>42000</v>
      </c>
    </row>
    <row r="34" spans="1:27" ht="43.5" outlineLevel="1" x14ac:dyDescent="0.35">
      <c r="A34" s="9" t="s">
        <v>150</v>
      </c>
      <c r="B34" s="9" t="s">
        <v>151</v>
      </c>
      <c r="C34" s="10" t="s">
        <v>152</v>
      </c>
      <c r="D34" s="11" t="s">
        <v>41</v>
      </c>
      <c r="E34" s="11" t="s">
        <v>137</v>
      </c>
      <c r="F34" s="12">
        <v>2016</v>
      </c>
      <c r="G34" s="14">
        <v>4000</v>
      </c>
      <c r="H34" s="14">
        <v>4000</v>
      </c>
      <c r="I34" s="11">
        <f t="shared" si="27"/>
        <v>0</v>
      </c>
      <c r="J34" s="11">
        <v>4000</v>
      </c>
      <c r="K34" s="11">
        <v>2000</v>
      </c>
      <c r="L34" s="11">
        <f t="shared" si="28"/>
        <v>2000</v>
      </c>
      <c r="M34" s="11">
        <f t="shared" si="29"/>
        <v>2000</v>
      </c>
      <c r="N34" s="59" t="s">
        <v>69</v>
      </c>
      <c r="O34" s="11" t="s">
        <v>153</v>
      </c>
      <c r="P34" s="13" t="s">
        <v>44</v>
      </c>
      <c r="Q34" s="42" t="s">
        <v>44</v>
      </c>
      <c r="R34" s="13" t="s">
        <v>44</v>
      </c>
      <c r="S34" s="13" t="s">
        <v>44</v>
      </c>
      <c r="T34" s="42" t="s">
        <v>44</v>
      </c>
      <c r="U34" s="13" t="s">
        <v>44</v>
      </c>
      <c r="V34" s="13" t="s">
        <v>44</v>
      </c>
      <c r="W34" s="42"/>
      <c r="X34" s="13"/>
      <c r="Y34" s="11">
        <f>J34</f>
        <v>4000</v>
      </c>
      <c r="Z34" s="11">
        <f>H34+K34</f>
        <v>6000</v>
      </c>
      <c r="AA34" s="11">
        <f t="shared" si="26"/>
        <v>-2000</v>
      </c>
    </row>
    <row r="35" spans="1:27" ht="116" outlineLevel="1" x14ac:dyDescent="0.35">
      <c r="A35" s="9" t="s">
        <v>154</v>
      </c>
      <c r="B35" s="9" t="s">
        <v>155</v>
      </c>
      <c r="C35" s="10" t="s">
        <v>156</v>
      </c>
      <c r="D35" s="11" t="s">
        <v>157</v>
      </c>
      <c r="E35" s="11" t="s">
        <v>344</v>
      </c>
      <c r="F35" s="12">
        <v>2019</v>
      </c>
      <c r="G35" s="24" t="s">
        <v>44</v>
      </c>
      <c r="H35" s="24" t="s">
        <v>44</v>
      </c>
      <c r="I35" s="39" t="s">
        <v>44</v>
      </c>
      <c r="J35" s="11">
        <v>0</v>
      </c>
      <c r="K35" s="11">
        <v>0</v>
      </c>
      <c r="L35" s="11">
        <f t="shared" si="28"/>
        <v>0</v>
      </c>
      <c r="M35" s="11">
        <f>L35</f>
        <v>0</v>
      </c>
      <c r="N35" s="76" t="s">
        <v>67</v>
      </c>
      <c r="O35" s="79" t="s">
        <v>158</v>
      </c>
      <c r="P35" s="14">
        <v>300000</v>
      </c>
      <c r="Q35" s="74"/>
      <c r="R35" s="14">
        <f t="shared" si="30"/>
        <v>300000</v>
      </c>
      <c r="S35" s="14">
        <v>1123000</v>
      </c>
      <c r="T35" s="74"/>
      <c r="U35" s="14">
        <f t="shared" si="31"/>
        <v>1123000</v>
      </c>
      <c r="V35" s="11">
        <f t="shared" si="32"/>
        <v>1423000</v>
      </c>
      <c r="W35" s="74"/>
      <c r="X35" s="74"/>
      <c r="Y35" s="11">
        <f>P35+S35</f>
        <v>1423000</v>
      </c>
      <c r="Z35" s="11">
        <f>Q35+T35</f>
        <v>0</v>
      </c>
      <c r="AA35" s="11">
        <f t="shared" si="26"/>
        <v>1423000</v>
      </c>
    </row>
    <row r="36" spans="1:27" ht="58" outlineLevel="1" x14ac:dyDescent="0.35">
      <c r="A36" s="9" t="s">
        <v>159</v>
      </c>
      <c r="B36" s="9" t="s">
        <v>160</v>
      </c>
      <c r="C36" s="10" t="s">
        <v>161</v>
      </c>
      <c r="D36" s="11" t="s">
        <v>41</v>
      </c>
      <c r="E36" s="11" t="s">
        <v>61</v>
      </c>
      <c r="F36" s="12" t="s">
        <v>117</v>
      </c>
      <c r="G36" s="14">
        <v>5000</v>
      </c>
      <c r="H36" s="14">
        <v>5000</v>
      </c>
      <c r="I36" s="11">
        <f t="shared" si="27"/>
        <v>0</v>
      </c>
      <c r="J36" s="14">
        <v>5000</v>
      </c>
      <c r="K36" s="11">
        <v>5000</v>
      </c>
      <c r="L36" s="11">
        <f t="shared" si="28"/>
        <v>0</v>
      </c>
      <c r="M36" s="11">
        <f t="shared" si="29"/>
        <v>0</v>
      </c>
      <c r="N36" s="51" t="s">
        <v>69</v>
      </c>
      <c r="O36" s="79" t="s">
        <v>162</v>
      </c>
      <c r="P36" s="14">
        <v>6000</v>
      </c>
      <c r="Q36" s="74"/>
      <c r="R36" s="14">
        <f t="shared" si="30"/>
        <v>6000</v>
      </c>
      <c r="S36" s="14">
        <v>6000</v>
      </c>
      <c r="T36" s="74"/>
      <c r="U36" s="14">
        <f t="shared" si="31"/>
        <v>6000</v>
      </c>
      <c r="V36" s="11">
        <f t="shared" si="32"/>
        <v>12000</v>
      </c>
      <c r="W36" s="74"/>
      <c r="X36" s="74"/>
      <c r="Y36" s="11">
        <f t="shared" si="25"/>
        <v>22000</v>
      </c>
      <c r="Z36" s="11">
        <f t="shared" si="25"/>
        <v>10000</v>
      </c>
      <c r="AA36" s="11">
        <f t="shared" si="26"/>
        <v>12000</v>
      </c>
    </row>
    <row r="37" spans="1:27" ht="101.5" outlineLevel="1" x14ac:dyDescent="0.35">
      <c r="A37" s="9" t="s">
        <v>163</v>
      </c>
      <c r="B37" s="9" t="s">
        <v>164</v>
      </c>
      <c r="C37" s="10" t="s">
        <v>165</v>
      </c>
      <c r="D37" s="11"/>
      <c r="E37" s="11" t="s">
        <v>137</v>
      </c>
      <c r="F37" s="12">
        <v>2021</v>
      </c>
      <c r="G37" s="13" t="s">
        <v>44</v>
      </c>
      <c r="H37" s="13" t="s">
        <v>44</v>
      </c>
      <c r="I37" s="13" t="s">
        <v>44</v>
      </c>
      <c r="J37" s="13" t="s">
        <v>44</v>
      </c>
      <c r="K37" s="13" t="s">
        <v>44</v>
      </c>
      <c r="L37" s="13" t="s">
        <v>44</v>
      </c>
      <c r="M37" s="13" t="s">
        <v>44</v>
      </c>
      <c r="N37" s="25" t="s">
        <v>45</v>
      </c>
      <c r="O37" s="25" t="s">
        <v>166</v>
      </c>
      <c r="P37" s="13" t="s">
        <v>44</v>
      </c>
      <c r="Q37" s="42" t="s">
        <v>44</v>
      </c>
      <c r="R37" s="13" t="s">
        <v>44</v>
      </c>
      <c r="S37" s="14">
        <v>48000</v>
      </c>
      <c r="T37" s="74"/>
      <c r="U37" s="14">
        <f t="shared" si="31"/>
        <v>48000</v>
      </c>
      <c r="V37" s="11">
        <f>U37</f>
        <v>48000</v>
      </c>
      <c r="W37" s="74"/>
      <c r="X37" s="74"/>
      <c r="Y37" s="11">
        <f>S37</f>
        <v>48000</v>
      </c>
      <c r="Z37" s="11">
        <f>T37</f>
        <v>0</v>
      </c>
      <c r="AA37" s="11">
        <f>Y37-Z37</f>
        <v>48000</v>
      </c>
    </row>
    <row r="38" spans="1:27" ht="43.5" outlineLevel="1" x14ac:dyDescent="0.35">
      <c r="A38" s="9" t="s">
        <v>167</v>
      </c>
      <c r="B38" s="9" t="s">
        <v>168</v>
      </c>
      <c r="C38" s="10" t="s">
        <v>169</v>
      </c>
      <c r="D38" s="11" t="s">
        <v>170</v>
      </c>
      <c r="E38" s="11" t="s">
        <v>171</v>
      </c>
      <c r="F38" s="12" t="s">
        <v>117</v>
      </c>
      <c r="G38" s="14">
        <v>34000</v>
      </c>
      <c r="H38" s="11">
        <v>29000</v>
      </c>
      <c r="I38" s="11">
        <f t="shared" si="27"/>
        <v>5000</v>
      </c>
      <c r="J38" s="11">
        <v>34000</v>
      </c>
      <c r="K38" s="11">
        <v>19000</v>
      </c>
      <c r="L38" s="11">
        <f t="shared" si="28"/>
        <v>15000</v>
      </c>
      <c r="M38" s="11">
        <f t="shared" si="29"/>
        <v>20000</v>
      </c>
      <c r="N38" s="51" t="s">
        <v>69</v>
      </c>
      <c r="O38" s="79" t="s">
        <v>172</v>
      </c>
      <c r="P38" s="14">
        <v>34000</v>
      </c>
      <c r="Q38" s="74"/>
      <c r="R38" s="14">
        <f t="shared" si="30"/>
        <v>34000</v>
      </c>
      <c r="S38" s="14">
        <v>34000</v>
      </c>
      <c r="T38" s="74"/>
      <c r="U38" s="14">
        <f t="shared" si="31"/>
        <v>34000</v>
      </c>
      <c r="V38" s="11">
        <f t="shared" si="32"/>
        <v>68000</v>
      </c>
      <c r="W38" s="74"/>
      <c r="X38" s="74"/>
      <c r="Y38" s="11">
        <f t="shared" si="25"/>
        <v>136000</v>
      </c>
      <c r="Z38" s="11">
        <f t="shared" si="25"/>
        <v>48000</v>
      </c>
      <c r="AA38" s="11">
        <f t="shared" si="26"/>
        <v>88000</v>
      </c>
    </row>
    <row r="39" spans="1:27" ht="87" outlineLevel="2" x14ac:dyDescent="0.35">
      <c r="A39" s="63" t="s">
        <v>173</v>
      </c>
      <c r="B39" s="16" t="s">
        <v>174</v>
      </c>
      <c r="C39" s="8"/>
      <c r="D39" s="64"/>
      <c r="E39" s="64"/>
      <c r="F39" s="69"/>
      <c r="G39" s="36">
        <f>SUM(G40:G44)</f>
        <v>16000</v>
      </c>
      <c r="H39" s="36">
        <f>SUM(H40:H44)</f>
        <v>10000</v>
      </c>
      <c r="I39" s="36">
        <f>G39-H39</f>
        <v>6000</v>
      </c>
      <c r="J39" s="36">
        <f>SUM(J40:J44)</f>
        <v>755000</v>
      </c>
      <c r="K39" s="36">
        <f>SUM(K40:K44)</f>
        <v>25000</v>
      </c>
      <c r="L39" s="36">
        <f>J39-K39</f>
        <v>730000</v>
      </c>
      <c r="M39" s="36">
        <f>I39+L39</f>
        <v>736000</v>
      </c>
      <c r="N39" s="36"/>
      <c r="O39" s="36"/>
      <c r="P39" s="36">
        <f>SUM(P40:P44)</f>
        <v>735000</v>
      </c>
      <c r="Q39" s="36">
        <f>SUM(Q40:Q44)</f>
        <v>0</v>
      </c>
      <c r="R39" s="36">
        <f>P39-Q39</f>
        <v>735000</v>
      </c>
      <c r="S39" s="36">
        <f>SUM(S40:S44)</f>
        <v>2650000</v>
      </c>
      <c r="T39" s="36">
        <f>SUM(T40:T44)</f>
        <v>8950</v>
      </c>
      <c r="U39" s="36">
        <f>S39-T39</f>
        <v>2641050</v>
      </c>
      <c r="V39" s="36">
        <f t="shared" si="32"/>
        <v>3376050</v>
      </c>
      <c r="W39" s="36"/>
      <c r="X39" s="36"/>
      <c r="Y39" s="36">
        <f t="shared" si="25"/>
        <v>4156000</v>
      </c>
      <c r="Z39" s="36">
        <f t="shared" si="25"/>
        <v>43950</v>
      </c>
      <c r="AA39" s="36">
        <f t="shared" si="26"/>
        <v>4112050</v>
      </c>
    </row>
    <row r="40" spans="1:27" ht="293.39999999999998" customHeight="1" outlineLevel="2" x14ac:dyDescent="0.35">
      <c r="A40" s="9" t="s">
        <v>175</v>
      </c>
      <c r="B40" s="9" t="s">
        <v>176</v>
      </c>
      <c r="C40" s="10" t="s">
        <v>177</v>
      </c>
      <c r="D40" s="11" t="s">
        <v>157</v>
      </c>
      <c r="E40" s="11" t="s">
        <v>178</v>
      </c>
      <c r="F40" s="12">
        <v>2019</v>
      </c>
      <c r="G40" s="39" t="s">
        <v>44</v>
      </c>
      <c r="H40" s="39" t="s">
        <v>44</v>
      </c>
      <c r="I40" s="39" t="s">
        <v>44</v>
      </c>
      <c r="J40" s="11">
        <v>10000</v>
      </c>
      <c r="K40" s="11">
        <v>0</v>
      </c>
      <c r="L40" s="11">
        <f>J40-K40</f>
        <v>10000</v>
      </c>
      <c r="M40" s="11">
        <f>L40</f>
        <v>10000</v>
      </c>
      <c r="N40" s="75" t="s">
        <v>67</v>
      </c>
      <c r="O40" s="11" t="s">
        <v>179</v>
      </c>
      <c r="P40" s="14">
        <v>0</v>
      </c>
      <c r="Q40" s="14">
        <v>0</v>
      </c>
      <c r="R40" s="14">
        <f>P40-Q40</f>
        <v>0</v>
      </c>
      <c r="S40" s="14">
        <v>0</v>
      </c>
      <c r="T40" s="14">
        <v>0</v>
      </c>
      <c r="U40" s="14">
        <v>0</v>
      </c>
      <c r="V40" s="11">
        <f>R40</f>
        <v>0</v>
      </c>
      <c r="W40" s="59" t="s">
        <v>36</v>
      </c>
      <c r="X40" s="73" t="s">
        <v>345</v>
      </c>
      <c r="Y40" s="11">
        <f>J40+P40</f>
        <v>10000</v>
      </c>
      <c r="Z40" s="11">
        <f>K40+Q40</f>
        <v>0</v>
      </c>
      <c r="AA40" s="11">
        <f t="shared" si="26"/>
        <v>10000</v>
      </c>
    </row>
    <row r="41" spans="1:27" ht="232" x14ac:dyDescent="0.35">
      <c r="A41" s="9" t="s">
        <v>180</v>
      </c>
      <c r="B41" s="9" t="s">
        <v>332</v>
      </c>
      <c r="C41" s="10" t="s">
        <v>181</v>
      </c>
      <c r="D41" s="11" t="s">
        <v>157</v>
      </c>
      <c r="E41" s="11" t="s">
        <v>182</v>
      </c>
      <c r="F41" s="12">
        <v>2019</v>
      </c>
      <c r="G41" s="14">
        <v>8000</v>
      </c>
      <c r="H41" s="14">
        <v>5000</v>
      </c>
      <c r="I41" s="11">
        <f t="shared" ref="I41:I44" si="33">G41-H41</f>
        <v>3000</v>
      </c>
      <c r="J41" s="14">
        <v>300000</v>
      </c>
      <c r="K41" s="11">
        <v>16000</v>
      </c>
      <c r="L41" s="11">
        <f t="shared" ref="L41:L44" si="34">J41-K41</f>
        <v>284000</v>
      </c>
      <c r="M41" s="11">
        <f>I41+L41</f>
        <v>287000</v>
      </c>
      <c r="N41" s="76" t="s">
        <v>67</v>
      </c>
      <c r="O41" s="79" t="s">
        <v>183</v>
      </c>
      <c r="P41" s="14">
        <v>300000</v>
      </c>
      <c r="Q41" s="5"/>
      <c r="R41" s="14">
        <f t="shared" ref="R41:R44" si="35">P41-Q41</f>
        <v>300000</v>
      </c>
      <c r="S41" s="14">
        <v>1050000</v>
      </c>
      <c r="T41" s="74"/>
      <c r="U41" s="14">
        <f t="shared" ref="U41:U44" si="36">S41-T41</f>
        <v>1050000</v>
      </c>
      <c r="V41" s="11">
        <f>R41+U41</f>
        <v>1350000</v>
      </c>
      <c r="W41" s="75" t="s">
        <v>67</v>
      </c>
      <c r="X41" s="3" t="s">
        <v>346</v>
      </c>
      <c r="Y41" s="11">
        <f>G41+J41+P41+S41</f>
        <v>1658000</v>
      </c>
      <c r="Z41" s="11">
        <f t="shared" si="25"/>
        <v>21000</v>
      </c>
      <c r="AA41" s="11">
        <f t="shared" si="26"/>
        <v>1637000</v>
      </c>
    </row>
    <row r="42" spans="1:27" ht="116" outlineLevel="1" x14ac:dyDescent="0.35">
      <c r="A42" s="9" t="s">
        <v>184</v>
      </c>
      <c r="B42" s="9" t="s">
        <v>185</v>
      </c>
      <c r="C42" s="10" t="s">
        <v>186</v>
      </c>
      <c r="D42" s="11"/>
      <c r="E42" s="11" t="s">
        <v>187</v>
      </c>
      <c r="F42" s="12">
        <v>2019</v>
      </c>
      <c r="G42" s="24" t="s">
        <v>44</v>
      </c>
      <c r="H42" s="24" t="s">
        <v>44</v>
      </c>
      <c r="I42" s="39" t="s">
        <v>44</v>
      </c>
      <c r="J42" s="10">
        <v>10000</v>
      </c>
      <c r="K42" s="11">
        <v>0</v>
      </c>
      <c r="L42" s="11">
        <f t="shared" si="34"/>
        <v>10000</v>
      </c>
      <c r="M42" s="11">
        <f>L42</f>
        <v>10000</v>
      </c>
      <c r="N42" s="75" t="s">
        <v>67</v>
      </c>
      <c r="O42" s="11" t="s">
        <v>188</v>
      </c>
      <c r="P42" s="14">
        <v>10000</v>
      </c>
      <c r="Q42" s="14">
        <v>0</v>
      </c>
      <c r="R42" s="14">
        <f t="shared" si="35"/>
        <v>10000</v>
      </c>
      <c r="S42" s="14">
        <v>50000</v>
      </c>
      <c r="T42" s="83">
        <v>8950</v>
      </c>
      <c r="U42" s="14">
        <f t="shared" si="36"/>
        <v>41050</v>
      </c>
      <c r="V42" s="11">
        <f t="shared" ref="V42" si="37">R42+U42</f>
        <v>51050</v>
      </c>
      <c r="W42" s="75" t="s">
        <v>67</v>
      </c>
      <c r="X42" s="80" t="s">
        <v>347</v>
      </c>
      <c r="Y42" s="11">
        <f>J42+P42+S42</f>
        <v>70000</v>
      </c>
      <c r="Z42" s="11">
        <f>K42+Q42+T42</f>
        <v>8950</v>
      </c>
      <c r="AA42" s="11">
        <f t="shared" si="26"/>
        <v>61050</v>
      </c>
    </row>
    <row r="43" spans="1:27" ht="72.5" outlineLevel="1" x14ac:dyDescent="0.35">
      <c r="A43" s="9" t="s">
        <v>189</v>
      </c>
      <c r="B43" s="9" t="s">
        <v>190</v>
      </c>
      <c r="C43" s="10" t="s">
        <v>191</v>
      </c>
      <c r="D43" s="11" t="s">
        <v>157</v>
      </c>
      <c r="E43" s="11" t="s">
        <v>192</v>
      </c>
      <c r="F43" s="12">
        <v>2019</v>
      </c>
      <c r="G43" s="24" t="s">
        <v>44</v>
      </c>
      <c r="H43" s="24" t="s">
        <v>44</v>
      </c>
      <c r="I43" s="39" t="s">
        <v>44</v>
      </c>
      <c r="J43" s="10">
        <v>10000</v>
      </c>
      <c r="K43" s="11">
        <v>0</v>
      </c>
      <c r="L43" s="11">
        <f t="shared" si="34"/>
        <v>10000</v>
      </c>
      <c r="M43" s="11">
        <f>L43</f>
        <v>10000</v>
      </c>
      <c r="N43" s="75" t="s">
        <v>67</v>
      </c>
      <c r="O43" s="11" t="s">
        <v>193</v>
      </c>
      <c r="P43" s="14">
        <v>0</v>
      </c>
      <c r="Q43" s="14">
        <v>0</v>
      </c>
      <c r="R43" s="14">
        <f t="shared" si="35"/>
        <v>0</v>
      </c>
      <c r="S43" s="14">
        <v>0</v>
      </c>
      <c r="T43" s="14">
        <v>0</v>
      </c>
      <c r="U43" s="14">
        <f>S43-T43</f>
        <v>0</v>
      </c>
      <c r="V43" s="11">
        <f>R43</f>
        <v>0</v>
      </c>
      <c r="W43" s="43" t="s">
        <v>83</v>
      </c>
      <c r="X43" s="11" t="s">
        <v>194</v>
      </c>
      <c r="Y43" s="11">
        <f>J43+P43</f>
        <v>10000</v>
      </c>
      <c r="Z43" s="11">
        <f>K43+Q43</f>
        <v>0</v>
      </c>
      <c r="AA43" s="11">
        <f t="shared" si="26"/>
        <v>10000</v>
      </c>
    </row>
    <row r="44" spans="1:27" ht="101.5" outlineLevel="1" x14ac:dyDescent="0.35">
      <c r="A44" s="9" t="s">
        <v>195</v>
      </c>
      <c r="B44" s="9" t="s">
        <v>196</v>
      </c>
      <c r="C44" s="10" t="s">
        <v>197</v>
      </c>
      <c r="D44" s="11" t="s">
        <v>157</v>
      </c>
      <c r="E44" s="11" t="s">
        <v>198</v>
      </c>
      <c r="F44" s="12">
        <v>2019</v>
      </c>
      <c r="G44" s="24">
        <v>8000</v>
      </c>
      <c r="H44" s="24">
        <v>5000</v>
      </c>
      <c r="I44" s="39">
        <f t="shared" si="33"/>
        <v>3000</v>
      </c>
      <c r="J44" s="10">
        <v>425000</v>
      </c>
      <c r="K44" s="11">
        <v>9000</v>
      </c>
      <c r="L44" s="11">
        <f t="shared" si="34"/>
        <v>416000</v>
      </c>
      <c r="M44" s="11">
        <f t="shared" ref="M44" si="38">I44+L44</f>
        <v>419000</v>
      </c>
      <c r="N44" s="76" t="s">
        <v>67</v>
      </c>
      <c r="O44" s="79" t="s">
        <v>199</v>
      </c>
      <c r="P44" s="14">
        <v>425000</v>
      </c>
      <c r="Q44" s="5"/>
      <c r="R44" s="14">
        <f t="shared" si="35"/>
        <v>425000</v>
      </c>
      <c r="S44" s="14">
        <v>1550000</v>
      </c>
      <c r="T44" s="74"/>
      <c r="U44" s="14">
        <f t="shared" si="36"/>
        <v>1550000</v>
      </c>
      <c r="V44" s="11">
        <f>R44+U44</f>
        <v>1975000</v>
      </c>
      <c r="W44" s="75" t="s">
        <v>67</v>
      </c>
      <c r="X44" s="11" t="s">
        <v>200</v>
      </c>
      <c r="Y44" s="11">
        <f t="shared" si="25"/>
        <v>2408000</v>
      </c>
      <c r="Z44" s="11">
        <f t="shared" si="25"/>
        <v>14000</v>
      </c>
      <c r="AA44" s="11">
        <f t="shared" si="26"/>
        <v>2394000</v>
      </c>
    </row>
    <row r="45" spans="1:27" ht="58" outlineLevel="2" x14ac:dyDescent="0.35">
      <c r="A45" s="63" t="s">
        <v>201</v>
      </c>
      <c r="B45" s="16" t="s">
        <v>202</v>
      </c>
      <c r="C45" s="8"/>
      <c r="D45" s="64"/>
      <c r="E45" s="64"/>
      <c r="F45" s="69"/>
      <c r="G45" s="36">
        <f>SUM(G46:G47)</f>
        <v>0</v>
      </c>
      <c r="H45" s="36">
        <v>0</v>
      </c>
      <c r="I45" s="36">
        <v>0</v>
      </c>
      <c r="J45" s="36">
        <f>SUM(J46:J47)</f>
        <v>0</v>
      </c>
      <c r="K45" s="36">
        <v>0</v>
      </c>
      <c r="L45" s="36">
        <v>0</v>
      </c>
      <c r="M45" s="36">
        <v>0</v>
      </c>
      <c r="N45" s="36"/>
      <c r="O45" s="36"/>
      <c r="P45" s="36">
        <f>SUM(P46:P47)</f>
        <v>100000</v>
      </c>
      <c r="Q45" s="36">
        <f>SUM(Q46:Q47)</f>
        <v>0</v>
      </c>
      <c r="R45" s="36">
        <f>P45-Q45</f>
        <v>100000</v>
      </c>
      <c r="S45" s="36">
        <f>SUM(S46:S47)</f>
        <v>100000</v>
      </c>
      <c r="T45" s="36">
        <f>SUM(T46:T47)</f>
        <v>0</v>
      </c>
      <c r="U45" s="36">
        <f>S45-T45</f>
        <v>100000</v>
      </c>
      <c r="V45" s="36">
        <f>R45+U45</f>
        <v>200000</v>
      </c>
      <c r="W45" s="36"/>
      <c r="X45" s="36"/>
      <c r="Y45" s="36">
        <f t="shared" si="25"/>
        <v>200000</v>
      </c>
      <c r="Z45" s="36">
        <f t="shared" si="25"/>
        <v>0</v>
      </c>
      <c r="AA45" s="36">
        <f t="shared" si="26"/>
        <v>200000</v>
      </c>
    </row>
    <row r="46" spans="1:27" ht="29" outlineLevel="1" x14ac:dyDescent="0.35">
      <c r="A46" s="9" t="s">
        <v>203</v>
      </c>
      <c r="B46" s="9" t="s">
        <v>204</v>
      </c>
      <c r="C46" s="19" t="s">
        <v>205</v>
      </c>
      <c r="D46" s="11"/>
      <c r="E46" s="11" t="s">
        <v>49</v>
      </c>
      <c r="F46" s="68"/>
      <c r="G46" s="14">
        <v>0</v>
      </c>
      <c r="H46" s="14">
        <v>0</v>
      </c>
      <c r="I46" s="11">
        <v>0</v>
      </c>
      <c r="J46" s="10">
        <v>0</v>
      </c>
      <c r="K46" s="11">
        <v>0</v>
      </c>
      <c r="L46" s="11">
        <v>0</v>
      </c>
      <c r="M46" s="11">
        <v>0</v>
      </c>
      <c r="N46" s="59" t="s">
        <v>69</v>
      </c>
      <c r="O46" s="11" t="s">
        <v>206</v>
      </c>
      <c r="P46" s="14">
        <v>0</v>
      </c>
      <c r="Q46" s="14">
        <v>0</v>
      </c>
      <c r="R46" s="14">
        <f>P46-Q46</f>
        <v>0</v>
      </c>
      <c r="S46" s="14">
        <v>0</v>
      </c>
      <c r="T46" s="14">
        <v>0</v>
      </c>
      <c r="U46" s="14">
        <f>S46-T46</f>
        <v>0</v>
      </c>
      <c r="V46" s="11">
        <f>R46+U46</f>
        <v>0</v>
      </c>
      <c r="W46" s="59" t="s">
        <v>36</v>
      </c>
      <c r="X46" s="80" t="s">
        <v>338</v>
      </c>
      <c r="Y46" s="11">
        <f t="shared" si="25"/>
        <v>0</v>
      </c>
      <c r="Z46" s="11">
        <f t="shared" si="25"/>
        <v>0</v>
      </c>
      <c r="AA46" s="11">
        <f t="shared" si="26"/>
        <v>0</v>
      </c>
    </row>
    <row r="47" spans="1:27" ht="101.5" outlineLevel="1" x14ac:dyDescent="0.35">
      <c r="A47" s="9" t="s">
        <v>207</v>
      </c>
      <c r="B47" s="77" t="s">
        <v>208</v>
      </c>
      <c r="C47" s="10" t="s">
        <v>209</v>
      </c>
      <c r="D47" s="11" t="s">
        <v>210</v>
      </c>
      <c r="E47" s="11" t="s">
        <v>35</v>
      </c>
      <c r="F47" s="68"/>
      <c r="G47" s="14">
        <v>0</v>
      </c>
      <c r="H47" s="14">
        <v>0</v>
      </c>
      <c r="I47" s="11">
        <v>0</v>
      </c>
      <c r="J47" s="10">
        <v>0</v>
      </c>
      <c r="K47" s="11">
        <v>0</v>
      </c>
      <c r="L47" s="11">
        <v>0</v>
      </c>
      <c r="M47" s="11">
        <v>0</v>
      </c>
      <c r="N47" s="75" t="s">
        <v>67</v>
      </c>
      <c r="O47" s="11" t="s">
        <v>211</v>
      </c>
      <c r="P47" s="14">
        <v>100000</v>
      </c>
      <c r="Q47" s="14">
        <v>0</v>
      </c>
      <c r="R47" s="14">
        <f>P47-Q47</f>
        <v>100000</v>
      </c>
      <c r="S47" s="14">
        <v>100000</v>
      </c>
      <c r="T47" s="14">
        <v>0</v>
      </c>
      <c r="U47" s="14">
        <f>S47-T47</f>
        <v>100000</v>
      </c>
      <c r="V47" s="11">
        <f>R47+U47</f>
        <v>200000</v>
      </c>
      <c r="W47" s="43" t="s">
        <v>83</v>
      </c>
      <c r="X47" s="11" t="s">
        <v>339</v>
      </c>
      <c r="Y47" s="11">
        <f t="shared" si="25"/>
        <v>200000</v>
      </c>
      <c r="Z47" s="11">
        <f t="shared" si="25"/>
        <v>0</v>
      </c>
      <c r="AA47" s="11">
        <f t="shared" si="26"/>
        <v>200000</v>
      </c>
    </row>
    <row r="48" spans="1:27" outlineLevel="1" x14ac:dyDescent="0.35">
      <c r="A48" s="105"/>
      <c r="B48" s="105"/>
      <c r="C48" s="105"/>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row>
    <row r="49" spans="1:27" ht="14.4" customHeight="1" x14ac:dyDescent="0.35">
      <c r="A49" s="17" t="s">
        <v>212</v>
      </c>
      <c r="B49" s="98" t="s">
        <v>213</v>
      </c>
      <c r="C49" s="99"/>
      <c r="D49" s="33"/>
      <c r="E49" s="18"/>
      <c r="F49" s="66"/>
      <c r="G49" s="34">
        <f>SUM(G50,)</f>
        <v>2000</v>
      </c>
      <c r="H49" s="34">
        <f>H50</f>
        <v>11500</v>
      </c>
      <c r="I49" s="34">
        <f>I50</f>
        <v>-9500</v>
      </c>
      <c r="J49" s="34">
        <f>SUM(J50,)</f>
        <v>181500</v>
      </c>
      <c r="K49" s="34">
        <f>K50</f>
        <v>298554.40000000002</v>
      </c>
      <c r="L49" s="34">
        <f>L50</f>
        <v>-117054.40000000002</v>
      </c>
      <c r="M49" s="34">
        <f>M50</f>
        <v>-126554.40000000002</v>
      </c>
      <c r="N49" s="34"/>
      <c r="O49" s="34"/>
      <c r="P49" s="34">
        <f>SUM(P50,)</f>
        <v>28400</v>
      </c>
      <c r="Q49" s="34">
        <f>Q50</f>
        <v>0</v>
      </c>
      <c r="R49" s="34">
        <f>R50</f>
        <v>28400</v>
      </c>
      <c r="S49" s="34">
        <f>SUM(S50,)</f>
        <v>280500</v>
      </c>
      <c r="T49" s="34">
        <f>T50</f>
        <v>0</v>
      </c>
      <c r="U49" s="34">
        <f>U50</f>
        <v>280500</v>
      </c>
      <c r="V49" s="34">
        <f>V50</f>
        <v>308900</v>
      </c>
      <c r="W49" s="34"/>
      <c r="X49" s="34"/>
      <c r="Y49" s="34">
        <f>G49+J49+P49+S49</f>
        <v>492400</v>
      </c>
      <c r="Z49" s="35">
        <f>H49+K49+Q49+T49</f>
        <v>310054.40000000002</v>
      </c>
      <c r="AA49" s="35">
        <f>Y49-Z49</f>
        <v>182345.59999999998</v>
      </c>
    </row>
    <row r="50" spans="1:27" ht="43.5" outlineLevel="2" x14ac:dyDescent="0.35">
      <c r="A50" s="63" t="s">
        <v>214</v>
      </c>
      <c r="B50" s="16" t="s">
        <v>215</v>
      </c>
      <c r="C50" s="8"/>
      <c r="D50" s="64"/>
      <c r="E50" s="64"/>
      <c r="F50" s="69"/>
      <c r="G50" s="36">
        <f>SUM(G51:G57)</f>
        <v>2000</v>
      </c>
      <c r="H50" s="36">
        <f>SUM(H51:H57)</f>
        <v>11500</v>
      </c>
      <c r="I50" s="36">
        <f>G50-H50</f>
        <v>-9500</v>
      </c>
      <c r="J50" s="36">
        <f>SUM(J51:J57)</f>
        <v>181500</v>
      </c>
      <c r="K50" s="36">
        <f>SUM(K51:K57)</f>
        <v>298554.40000000002</v>
      </c>
      <c r="L50" s="36">
        <f>J50-K50</f>
        <v>-117054.40000000002</v>
      </c>
      <c r="M50" s="36">
        <f>SUM(I50+L50)</f>
        <v>-126554.40000000002</v>
      </c>
      <c r="N50" s="36"/>
      <c r="O50" s="36"/>
      <c r="P50" s="36">
        <f>SUM(P51:P57)</f>
        <v>28400</v>
      </c>
      <c r="Q50" s="36">
        <f>SUM(Q51:Q57)</f>
        <v>0</v>
      </c>
      <c r="R50" s="36">
        <f>P50-Q50</f>
        <v>28400</v>
      </c>
      <c r="S50" s="36">
        <f>SUM(S51:S57)</f>
        <v>280500</v>
      </c>
      <c r="T50" s="36">
        <f>SUM(T51:T57)</f>
        <v>0</v>
      </c>
      <c r="U50" s="36">
        <f>S50-T50</f>
        <v>280500</v>
      </c>
      <c r="V50" s="36">
        <f>R50+U50</f>
        <v>308900</v>
      </c>
      <c r="W50" s="36"/>
      <c r="X50" s="36"/>
      <c r="Y50" s="36">
        <f>G50+J50+P50+S50</f>
        <v>492400</v>
      </c>
      <c r="Z50" s="36">
        <f t="shared" ref="Z50:Z57" si="39">H50+K50+Q50+T50</f>
        <v>310054.40000000002</v>
      </c>
      <c r="AA50" s="36">
        <f t="shared" ref="AA50:AA56" si="40">Y50-Z50</f>
        <v>182345.59999999998</v>
      </c>
    </row>
    <row r="51" spans="1:27" ht="29" outlineLevel="1" x14ac:dyDescent="0.35">
      <c r="A51" s="9" t="s">
        <v>216</v>
      </c>
      <c r="B51" s="9" t="s">
        <v>336</v>
      </c>
      <c r="C51" s="19" t="s">
        <v>217</v>
      </c>
      <c r="D51" s="11"/>
      <c r="E51" s="11" t="s">
        <v>94</v>
      </c>
      <c r="F51" s="12">
        <v>2018</v>
      </c>
      <c r="G51" s="14">
        <v>0</v>
      </c>
      <c r="H51" s="14">
        <v>0</v>
      </c>
      <c r="I51" s="11">
        <f>G51-H51</f>
        <v>0</v>
      </c>
      <c r="J51" s="14">
        <v>0</v>
      </c>
      <c r="K51" s="11">
        <v>0</v>
      </c>
      <c r="L51" s="11">
        <f>J51-K51</f>
        <v>0</v>
      </c>
      <c r="M51" s="11">
        <f>SUM(I51+L51)</f>
        <v>0</v>
      </c>
      <c r="N51" s="59" t="s">
        <v>69</v>
      </c>
      <c r="O51" s="11" t="s">
        <v>218</v>
      </c>
      <c r="P51" s="83">
        <v>0</v>
      </c>
      <c r="Q51" s="74"/>
      <c r="R51" s="83">
        <f>P51-Q51</f>
        <v>0</v>
      </c>
      <c r="S51" s="84">
        <v>0</v>
      </c>
      <c r="T51" s="58"/>
      <c r="U51" s="84">
        <f>S51-T51</f>
        <v>0</v>
      </c>
      <c r="V51" s="11">
        <f>R51+U51</f>
        <v>0</v>
      </c>
      <c r="W51" s="73"/>
      <c r="X51" s="73"/>
      <c r="Y51" s="11">
        <f t="shared" ref="Y51:Y57" si="41">SUM(G51:S51)</f>
        <v>0</v>
      </c>
      <c r="Z51" s="11">
        <f t="shared" si="39"/>
        <v>0</v>
      </c>
      <c r="AA51" s="11">
        <f t="shared" si="40"/>
        <v>0</v>
      </c>
    </row>
    <row r="52" spans="1:27" ht="29" outlineLevel="2" x14ac:dyDescent="0.35">
      <c r="A52" s="9" t="s">
        <v>219</v>
      </c>
      <c r="B52" s="9" t="s">
        <v>220</v>
      </c>
      <c r="C52" s="10" t="s">
        <v>221</v>
      </c>
      <c r="D52" s="11"/>
      <c r="E52" s="11" t="s">
        <v>49</v>
      </c>
      <c r="F52" s="12">
        <v>2017</v>
      </c>
      <c r="G52" s="14">
        <v>0</v>
      </c>
      <c r="H52" s="14">
        <v>0</v>
      </c>
      <c r="I52" s="11">
        <f t="shared" ref="I52:I57" si="42">G52-H52</f>
        <v>0</v>
      </c>
      <c r="J52" s="11">
        <v>2500</v>
      </c>
      <c r="K52" s="11">
        <v>0</v>
      </c>
      <c r="L52" s="11">
        <f t="shared" ref="L52:L57" si="43">J52-K52</f>
        <v>2500</v>
      </c>
      <c r="M52" s="11">
        <f t="shared" ref="M52:M57" si="44">SUM(I52+L52)</f>
        <v>2500</v>
      </c>
      <c r="N52" s="59" t="s">
        <v>69</v>
      </c>
      <c r="O52" s="11" t="s">
        <v>222</v>
      </c>
      <c r="P52" s="14">
        <v>0</v>
      </c>
      <c r="Q52" s="74"/>
      <c r="R52" s="14">
        <f t="shared" ref="R52:R57" si="45">P52-Q52</f>
        <v>0</v>
      </c>
      <c r="S52" s="10">
        <v>2500</v>
      </c>
      <c r="T52" s="58"/>
      <c r="U52" s="10">
        <f t="shared" ref="U52:U57" si="46">S52-T52</f>
        <v>2500</v>
      </c>
      <c r="V52" s="11">
        <f t="shared" ref="V52:V57" si="47">R52+U52</f>
        <v>2500</v>
      </c>
      <c r="W52" s="73"/>
      <c r="X52" s="73"/>
      <c r="Y52" s="11">
        <f t="shared" si="41"/>
        <v>10000</v>
      </c>
      <c r="Z52" s="11">
        <f t="shared" si="39"/>
        <v>0</v>
      </c>
      <c r="AA52" s="11">
        <f t="shared" si="40"/>
        <v>10000</v>
      </c>
    </row>
    <row r="53" spans="1:27" ht="43.5" outlineLevel="2" x14ac:dyDescent="0.35">
      <c r="A53" s="9" t="s">
        <v>223</v>
      </c>
      <c r="B53" s="9" t="s">
        <v>224</v>
      </c>
      <c r="C53" s="10" t="s">
        <v>225</v>
      </c>
      <c r="D53" s="11"/>
      <c r="E53" s="11" t="s">
        <v>49</v>
      </c>
      <c r="F53" s="12">
        <v>2017</v>
      </c>
      <c r="G53" s="14">
        <v>2000</v>
      </c>
      <c r="H53" s="14">
        <v>1500</v>
      </c>
      <c r="I53" s="11">
        <f t="shared" si="42"/>
        <v>500</v>
      </c>
      <c r="J53" s="11">
        <v>129000</v>
      </c>
      <c r="K53" s="11">
        <v>125554.4</v>
      </c>
      <c r="L53" s="11">
        <f t="shared" si="43"/>
        <v>3445.6000000000058</v>
      </c>
      <c r="M53" s="11">
        <f t="shared" si="44"/>
        <v>3945.6000000000058</v>
      </c>
      <c r="N53" s="59" t="s">
        <v>69</v>
      </c>
      <c r="O53" s="11" t="s">
        <v>226</v>
      </c>
      <c r="P53" s="14">
        <v>4000</v>
      </c>
      <c r="Q53" s="74"/>
      <c r="R53" s="14">
        <f t="shared" si="45"/>
        <v>4000</v>
      </c>
      <c r="S53" s="10">
        <v>18000</v>
      </c>
      <c r="T53" s="58"/>
      <c r="U53" s="10">
        <f t="shared" si="46"/>
        <v>18000</v>
      </c>
      <c r="V53" s="11">
        <f t="shared" si="47"/>
        <v>22000</v>
      </c>
      <c r="W53" s="73"/>
      <c r="X53" s="73"/>
      <c r="Y53" s="11">
        <f t="shared" si="41"/>
        <v>291945.59999999998</v>
      </c>
      <c r="Z53" s="11">
        <f>H53+K53+Q53+T53</f>
        <v>127054.39999999999</v>
      </c>
      <c r="AA53" s="11">
        <f t="shared" si="40"/>
        <v>164891.19999999998</v>
      </c>
    </row>
    <row r="54" spans="1:27" ht="58" outlineLevel="2" x14ac:dyDescent="0.35">
      <c r="A54" s="9" t="s">
        <v>227</v>
      </c>
      <c r="B54" s="9" t="s">
        <v>228</v>
      </c>
      <c r="C54" s="10" t="s">
        <v>229</v>
      </c>
      <c r="D54" s="11"/>
      <c r="E54" s="11" t="s">
        <v>230</v>
      </c>
      <c r="F54" s="12"/>
      <c r="G54" s="14">
        <v>0</v>
      </c>
      <c r="H54" s="14">
        <v>0</v>
      </c>
      <c r="I54" s="11">
        <f t="shared" si="42"/>
        <v>0</v>
      </c>
      <c r="J54" s="11">
        <v>50000</v>
      </c>
      <c r="K54" s="11">
        <v>173000</v>
      </c>
      <c r="L54" s="11">
        <f t="shared" si="43"/>
        <v>-123000</v>
      </c>
      <c r="M54" s="11">
        <f t="shared" si="44"/>
        <v>-123000</v>
      </c>
      <c r="N54" s="59" t="s">
        <v>69</v>
      </c>
      <c r="O54" s="11"/>
      <c r="P54" s="14">
        <v>20000</v>
      </c>
      <c r="Q54" s="74"/>
      <c r="R54" s="14">
        <f t="shared" si="45"/>
        <v>20000</v>
      </c>
      <c r="S54" s="10">
        <v>110000</v>
      </c>
      <c r="T54" s="58"/>
      <c r="U54" s="10">
        <f t="shared" si="46"/>
        <v>110000</v>
      </c>
      <c r="V54" s="11">
        <f t="shared" si="47"/>
        <v>130000</v>
      </c>
      <c r="W54" s="74"/>
      <c r="X54" s="74"/>
      <c r="Y54" s="11">
        <f t="shared" si="41"/>
        <v>127000</v>
      </c>
      <c r="Z54" s="11">
        <f t="shared" si="39"/>
        <v>173000</v>
      </c>
      <c r="AA54" s="11">
        <f t="shared" si="40"/>
        <v>-46000</v>
      </c>
    </row>
    <row r="55" spans="1:27" ht="72.5" outlineLevel="1" x14ac:dyDescent="0.35">
      <c r="A55" s="81" t="s">
        <v>231</v>
      </c>
      <c r="B55" s="9" t="s">
        <v>358</v>
      </c>
      <c r="C55" s="10" t="s">
        <v>233</v>
      </c>
      <c r="D55" s="11"/>
      <c r="E55" s="11" t="s">
        <v>94</v>
      </c>
      <c r="F55" s="12">
        <v>2019</v>
      </c>
      <c r="G55" s="13" t="s">
        <v>44</v>
      </c>
      <c r="H55" s="13" t="s">
        <v>44</v>
      </c>
      <c r="I55" s="25" t="s">
        <v>44</v>
      </c>
      <c r="J55" s="11">
        <v>0</v>
      </c>
      <c r="K55" s="11">
        <v>0</v>
      </c>
      <c r="L55" s="11">
        <v>0</v>
      </c>
      <c r="M55" s="11">
        <f>L55</f>
        <v>0</v>
      </c>
      <c r="N55" s="59" t="s">
        <v>234</v>
      </c>
      <c r="O55" s="82" t="s">
        <v>235</v>
      </c>
      <c r="P55" s="14">
        <v>4400</v>
      </c>
      <c r="Q55" s="74"/>
      <c r="R55" s="14">
        <f t="shared" si="45"/>
        <v>4400</v>
      </c>
      <c r="S55" s="10">
        <v>0</v>
      </c>
      <c r="T55" s="58"/>
      <c r="U55" s="10">
        <f t="shared" si="46"/>
        <v>0</v>
      </c>
      <c r="V55" s="11">
        <f t="shared" si="47"/>
        <v>4400</v>
      </c>
      <c r="W55" s="74"/>
      <c r="X55" s="74"/>
      <c r="Y55" s="11">
        <f t="shared" si="41"/>
        <v>8800</v>
      </c>
      <c r="Z55" s="11">
        <f>Q55+T55</f>
        <v>0</v>
      </c>
      <c r="AA55" s="11">
        <f t="shared" si="40"/>
        <v>8800</v>
      </c>
    </row>
    <row r="56" spans="1:27" ht="29" x14ac:dyDescent="0.35">
      <c r="A56" s="9" t="s">
        <v>236</v>
      </c>
      <c r="B56" s="9" t="s">
        <v>237</v>
      </c>
      <c r="C56" s="10" t="s">
        <v>229</v>
      </c>
      <c r="D56" s="11"/>
      <c r="E56" s="11" t="s">
        <v>238</v>
      </c>
      <c r="F56" s="12"/>
      <c r="G56" s="13" t="s">
        <v>44</v>
      </c>
      <c r="H56" s="13" t="s">
        <v>44</v>
      </c>
      <c r="I56" s="25" t="s">
        <v>44</v>
      </c>
      <c r="J56" s="13" t="s">
        <v>44</v>
      </c>
      <c r="K56" s="25" t="s">
        <v>44</v>
      </c>
      <c r="L56" s="25" t="s">
        <v>44</v>
      </c>
      <c r="M56" s="25" t="s">
        <v>44</v>
      </c>
      <c r="N56" s="25" t="s">
        <v>45</v>
      </c>
      <c r="O56" s="11" t="s">
        <v>239</v>
      </c>
      <c r="P56" s="14">
        <v>0</v>
      </c>
      <c r="Q56" s="74"/>
      <c r="R56" s="14">
        <f t="shared" si="45"/>
        <v>0</v>
      </c>
      <c r="S56" s="10">
        <v>150000</v>
      </c>
      <c r="T56" s="58"/>
      <c r="U56" s="10">
        <f t="shared" si="46"/>
        <v>150000</v>
      </c>
      <c r="V56" s="11">
        <f t="shared" si="47"/>
        <v>150000</v>
      </c>
      <c r="W56" s="74"/>
      <c r="X56" s="74"/>
      <c r="Y56" s="11">
        <f t="shared" si="41"/>
        <v>150000</v>
      </c>
      <c r="Z56" s="11">
        <f>Q56+T56</f>
        <v>0</v>
      </c>
      <c r="AA56" s="11">
        <f t="shared" si="40"/>
        <v>150000</v>
      </c>
    </row>
    <row r="57" spans="1:27" ht="43.5" outlineLevel="2" x14ac:dyDescent="0.35">
      <c r="A57" s="9" t="s">
        <v>240</v>
      </c>
      <c r="B57" s="9" t="s">
        <v>241</v>
      </c>
      <c r="C57" s="10" t="s">
        <v>242</v>
      </c>
      <c r="D57" s="11"/>
      <c r="E57" s="11" t="s">
        <v>49</v>
      </c>
      <c r="F57" s="12">
        <v>2018</v>
      </c>
      <c r="G57" s="11">
        <v>0</v>
      </c>
      <c r="H57" s="11">
        <v>10000</v>
      </c>
      <c r="I57" s="11">
        <f t="shared" si="42"/>
        <v>-10000</v>
      </c>
      <c r="J57" s="11">
        <v>0</v>
      </c>
      <c r="K57" s="11">
        <v>0</v>
      </c>
      <c r="L57" s="11">
        <f t="shared" si="43"/>
        <v>0</v>
      </c>
      <c r="M57" s="11">
        <f t="shared" si="44"/>
        <v>-10000</v>
      </c>
      <c r="N57" s="59" t="s">
        <v>69</v>
      </c>
      <c r="O57" s="11"/>
      <c r="P57" s="14">
        <v>0</v>
      </c>
      <c r="Q57" s="74"/>
      <c r="R57" s="14">
        <f t="shared" si="45"/>
        <v>0</v>
      </c>
      <c r="S57" s="10">
        <v>0</v>
      </c>
      <c r="T57" s="58"/>
      <c r="U57" s="10">
        <f t="shared" si="46"/>
        <v>0</v>
      </c>
      <c r="V57" s="11">
        <f t="shared" si="47"/>
        <v>0</v>
      </c>
      <c r="W57" s="73"/>
      <c r="X57" s="73"/>
      <c r="Y57" s="11">
        <f t="shared" si="41"/>
        <v>-10000</v>
      </c>
      <c r="Z57" s="11">
        <f t="shared" si="39"/>
        <v>10000</v>
      </c>
      <c r="AA57" s="11">
        <f>Y57+Z57</f>
        <v>0</v>
      </c>
    </row>
    <row r="58" spans="1:27" outlineLevel="2" x14ac:dyDescent="0.35">
      <c r="A58" s="1"/>
      <c r="B58" s="1"/>
      <c r="C58" s="2"/>
      <c r="D58" s="3"/>
      <c r="E58" s="3"/>
      <c r="F58" s="4"/>
      <c r="G58" s="3"/>
      <c r="H58" s="3"/>
      <c r="I58" s="3"/>
      <c r="J58" s="3"/>
      <c r="K58" s="3"/>
      <c r="L58" s="3"/>
      <c r="M58" s="3"/>
      <c r="N58" s="3"/>
      <c r="O58" s="3"/>
      <c r="P58" s="3"/>
      <c r="Q58" s="3"/>
      <c r="R58" s="3"/>
      <c r="S58" s="3"/>
      <c r="T58" s="3"/>
      <c r="U58" s="3"/>
      <c r="V58" s="3"/>
      <c r="W58" s="3"/>
      <c r="X58" s="3"/>
      <c r="Y58" s="3"/>
      <c r="Z58" s="44"/>
      <c r="AA58" s="44"/>
    </row>
    <row r="59" spans="1:27" x14ac:dyDescent="0.35">
      <c r="A59" s="17" t="s">
        <v>243</v>
      </c>
      <c r="B59" s="98" t="s">
        <v>244</v>
      </c>
      <c r="C59" s="99"/>
      <c r="D59" s="33"/>
      <c r="E59" s="18"/>
      <c r="F59" s="66"/>
      <c r="G59" s="34">
        <f>SUM(G60)</f>
        <v>70780</v>
      </c>
      <c r="H59" s="34">
        <f>H60</f>
        <v>67534</v>
      </c>
      <c r="I59" s="34">
        <f>I60</f>
        <v>3246</v>
      </c>
      <c r="J59" s="34">
        <f>SUM(J60)</f>
        <v>223000</v>
      </c>
      <c r="K59" s="34">
        <f>K60</f>
        <v>180026</v>
      </c>
      <c r="L59" s="34">
        <f>L60</f>
        <v>42974</v>
      </c>
      <c r="M59" s="34">
        <f>M60</f>
        <v>46220</v>
      </c>
      <c r="N59" s="34"/>
      <c r="O59" s="34"/>
      <c r="P59" s="34">
        <f>SUM(P60)</f>
        <v>853000</v>
      </c>
      <c r="Q59" s="34">
        <f>Q60</f>
        <v>111708</v>
      </c>
      <c r="R59" s="34">
        <f>R60</f>
        <v>741292</v>
      </c>
      <c r="S59" s="34">
        <f>SUM(S60)</f>
        <v>733000</v>
      </c>
      <c r="T59" s="34">
        <f>T60</f>
        <v>80116</v>
      </c>
      <c r="U59" s="34">
        <f>U60</f>
        <v>652884</v>
      </c>
      <c r="V59" s="34">
        <f>V60</f>
        <v>1394176</v>
      </c>
      <c r="W59" s="34"/>
      <c r="X59" s="34"/>
      <c r="Y59" s="34">
        <f>G59+J59+P59+S59</f>
        <v>1879780</v>
      </c>
      <c r="Z59" s="35">
        <f>H59+K59+Q59+T59</f>
        <v>439384</v>
      </c>
      <c r="AA59" s="35">
        <f>Y59-Z59</f>
        <v>1440396</v>
      </c>
    </row>
    <row r="60" spans="1:27" ht="29" outlineLevel="2" x14ac:dyDescent="0.35">
      <c r="A60" s="63" t="s">
        <v>245</v>
      </c>
      <c r="B60" s="16" t="s">
        <v>246</v>
      </c>
      <c r="C60" s="8"/>
      <c r="D60" s="64"/>
      <c r="E60" s="64"/>
      <c r="F60" s="69"/>
      <c r="G60" s="36">
        <f>SUM(G61:G68)</f>
        <v>70780</v>
      </c>
      <c r="H60" s="36">
        <f>SUM(H61:H68)</f>
        <v>67534</v>
      </c>
      <c r="I60" s="36">
        <f>G60-H60</f>
        <v>3246</v>
      </c>
      <c r="J60" s="36">
        <f>SUM(J61:J68)</f>
        <v>223000</v>
      </c>
      <c r="K60" s="36">
        <f>SUM(K61:K68)</f>
        <v>180026</v>
      </c>
      <c r="L60" s="36">
        <f>J60-K60</f>
        <v>42974</v>
      </c>
      <c r="M60" s="36">
        <f>SUM(I60,L60)</f>
        <v>46220</v>
      </c>
      <c r="N60" s="36"/>
      <c r="O60" s="36"/>
      <c r="P60" s="36">
        <f>SUM(P61:P68)</f>
        <v>853000</v>
      </c>
      <c r="Q60" s="36">
        <f>SUM(Q61:Q68)</f>
        <v>111708</v>
      </c>
      <c r="R60" s="36">
        <f>P60-Q60</f>
        <v>741292</v>
      </c>
      <c r="S60" s="36">
        <f>SUM(S61:S68)</f>
        <v>733000</v>
      </c>
      <c r="T60" s="36">
        <f>SUM(T61:T68)</f>
        <v>80116</v>
      </c>
      <c r="U60" s="36">
        <f>S60-T60</f>
        <v>652884</v>
      </c>
      <c r="V60" s="36">
        <f>R60+U60</f>
        <v>1394176</v>
      </c>
      <c r="W60" s="36"/>
      <c r="X60" s="36"/>
      <c r="Y60" s="36">
        <f t="shared" ref="Y60:Z68" si="48">G60+J60+P60+S60</f>
        <v>1879780</v>
      </c>
      <c r="Z60" s="36">
        <f t="shared" si="48"/>
        <v>439384</v>
      </c>
      <c r="AA60" s="36">
        <f t="shared" ref="AA60:AA68" si="49">Y60-Z60</f>
        <v>1440396</v>
      </c>
    </row>
    <row r="61" spans="1:27" ht="43.5" outlineLevel="2" x14ac:dyDescent="0.35">
      <c r="A61" s="9" t="s">
        <v>247</v>
      </c>
      <c r="B61" s="9" t="s">
        <v>248</v>
      </c>
      <c r="C61" s="10" t="s">
        <v>249</v>
      </c>
      <c r="D61" s="11"/>
      <c r="E61" s="11" t="s">
        <v>35</v>
      </c>
      <c r="F61" s="68"/>
      <c r="G61" s="11">
        <v>9780</v>
      </c>
      <c r="H61" s="11">
        <v>9780</v>
      </c>
      <c r="I61" s="11">
        <f>G61-H61</f>
        <v>0</v>
      </c>
      <c r="J61" s="11">
        <v>0</v>
      </c>
      <c r="K61" s="11">
        <v>0</v>
      </c>
      <c r="L61" s="11">
        <f>J61-K61</f>
        <v>0</v>
      </c>
      <c r="M61" s="11">
        <f>I61+L61</f>
        <v>0</v>
      </c>
      <c r="N61" s="59" t="s">
        <v>69</v>
      </c>
      <c r="O61" s="11" t="s">
        <v>250</v>
      </c>
      <c r="P61" s="13" t="s">
        <v>44</v>
      </c>
      <c r="Q61" s="13" t="s">
        <v>44</v>
      </c>
      <c r="R61" s="13" t="s">
        <v>44</v>
      </c>
      <c r="S61" s="20" t="s">
        <v>44</v>
      </c>
      <c r="T61" s="20" t="s">
        <v>44</v>
      </c>
      <c r="U61" s="20" t="s">
        <v>44</v>
      </c>
      <c r="V61" s="25" t="s">
        <v>44</v>
      </c>
      <c r="W61" s="25" t="s">
        <v>45</v>
      </c>
      <c r="X61" s="25"/>
      <c r="Y61" s="11">
        <f>G61+J61</f>
        <v>9780</v>
      </c>
      <c r="Z61" s="11">
        <f>H61+K61</f>
        <v>9780</v>
      </c>
      <c r="AA61" s="11">
        <f t="shared" si="49"/>
        <v>0</v>
      </c>
    </row>
    <row r="62" spans="1:27" ht="72.5" outlineLevel="2" x14ac:dyDescent="0.35">
      <c r="A62" s="9" t="s">
        <v>251</v>
      </c>
      <c r="B62" s="9" t="s">
        <v>252</v>
      </c>
      <c r="C62" s="10" t="s">
        <v>253</v>
      </c>
      <c r="D62" s="11" t="s">
        <v>254</v>
      </c>
      <c r="E62" s="11" t="s">
        <v>255</v>
      </c>
      <c r="F62" s="68"/>
      <c r="G62" s="14">
        <v>0</v>
      </c>
      <c r="H62" s="14">
        <v>0</v>
      </c>
      <c r="I62" s="11">
        <f t="shared" ref="I62:I68" si="50">G62-H62</f>
        <v>0</v>
      </c>
      <c r="J62" s="14">
        <v>42000</v>
      </c>
      <c r="K62" s="11">
        <v>41700</v>
      </c>
      <c r="L62" s="11">
        <f t="shared" ref="L62:L68" si="51">J62-K62</f>
        <v>300</v>
      </c>
      <c r="M62" s="11">
        <f t="shared" ref="M62:M68" si="52">I62+L62</f>
        <v>300</v>
      </c>
      <c r="N62" s="75" t="s">
        <v>67</v>
      </c>
      <c r="O62" s="11" t="s">
        <v>256</v>
      </c>
      <c r="P62" s="14">
        <v>42000</v>
      </c>
      <c r="Q62" s="14">
        <v>34826</v>
      </c>
      <c r="R62" s="14">
        <f t="shared" ref="R62:R68" si="53">P62-Q62</f>
        <v>7174</v>
      </c>
      <c r="S62" s="14">
        <v>42000</v>
      </c>
      <c r="T62" s="14">
        <v>0</v>
      </c>
      <c r="U62" s="14">
        <f t="shared" ref="U62:U68" si="54">S62-T62</f>
        <v>42000</v>
      </c>
      <c r="V62" s="11">
        <f t="shared" ref="V62:V68" si="55">R62+U62</f>
        <v>49174</v>
      </c>
      <c r="W62" s="75" t="s">
        <v>67</v>
      </c>
      <c r="X62" s="11" t="s">
        <v>359</v>
      </c>
      <c r="Y62" s="11">
        <f t="shared" si="48"/>
        <v>126000</v>
      </c>
      <c r="Z62" s="11">
        <f t="shared" si="48"/>
        <v>76526</v>
      </c>
      <c r="AA62" s="11">
        <f t="shared" si="49"/>
        <v>49474</v>
      </c>
    </row>
    <row r="63" spans="1:27" ht="159.5" x14ac:dyDescent="0.35">
      <c r="A63" s="9" t="s">
        <v>257</v>
      </c>
      <c r="B63" s="9" t="s">
        <v>258</v>
      </c>
      <c r="C63" s="10" t="s">
        <v>259</v>
      </c>
      <c r="D63" s="11" t="s">
        <v>41</v>
      </c>
      <c r="E63" s="11" t="s">
        <v>260</v>
      </c>
      <c r="F63" s="68"/>
      <c r="G63" s="14">
        <v>0</v>
      </c>
      <c r="H63" s="14">
        <v>0</v>
      </c>
      <c r="I63" s="11">
        <f t="shared" si="50"/>
        <v>0</v>
      </c>
      <c r="J63" s="10">
        <v>0</v>
      </c>
      <c r="K63" s="11">
        <v>0</v>
      </c>
      <c r="L63" s="11">
        <f t="shared" si="51"/>
        <v>0</v>
      </c>
      <c r="M63" s="11">
        <f t="shared" si="52"/>
        <v>0</v>
      </c>
      <c r="N63" s="43" t="s">
        <v>83</v>
      </c>
      <c r="O63" s="11" t="s">
        <v>261</v>
      </c>
      <c r="P63" s="14">
        <v>600000</v>
      </c>
      <c r="Q63" s="14">
        <v>0</v>
      </c>
      <c r="R63" s="14">
        <f t="shared" si="53"/>
        <v>600000</v>
      </c>
      <c r="S63" s="14">
        <v>600000</v>
      </c>
      <c r="T63" s="83">
        <v>24000</v>
      </c>
      <c r="U63" s="14">
        <f t="shared" si="54"/>
        <v>576000</v>
      </c>
      <c r="V63" s="11">
        <f t="shared" si="55"/>
        <v>1176000</v>
      </c>
      <c r="W63" s="75" t="s">
        <v>67</v>
      </c>
      <c r="X63" s="80" t="s">
        <v>348</v>
      </c>
      <c r="Y63" s="11">
        <f t="shared" si="48"/>
        <v>1200000</v>
      </c>
      <c r="Z63" s="11">
        <f t="shared" si="48"/>
        <v>24000</v>
      </c>
      <c r="AA63" s="11">
        <f t="shared" si="49"/>
        <v>1176000</v>
      </c>
    </row>
    <row r="64" spans="1:27" ht="43.5" outlineLevel="2" x14ac:dyDescent="0.35">
      <c r="A64" s="9" t="s">
        <v>262</v>
      </c>
      <c r="B64" s="9" t="s">
        <v>263</v>
      </c>
      <c r="C64" s="10" t="s">
        <v>264</v>
      </c>
      <c r="D64" s="11"/>
      <c r="E64" s="11" t="s">
        <v>265</v>
      </c>
      <c r="F64" s="68"/>
      <c r="G64" s="14">
        <v>0</v>
      </c>
      <c r="H64" s="14">
        <v>0</v>
      </c>
      <c r="I64" s="11">
        <f t="shared" si="50"/>
        <v>0</v>
      </c>
      <c r="J64" s="10">
        <v>100000</v>
      </c>
      <c r="K64" s="11">
        <v>81600</v>
      </c>
      <c r="L64" s="11">
        <f t="shared" si="51"/>
        <v>18400</v>
      </c>
      <c r="M64" s="11">
        <f t="shared" si="52"/>
        <v>18400</v>
      </c>
      <c r="N64" s="59" t="s">
        <v>69</v>
      </c>
      <c r="O64" s="11" t="s">
        <v>266</v>
      </c>
      <c r="P64" s="14">
        <v>150000</v>
      </c>
      <c r="Q64" s="74"/>
      <c r="R64" s="14">
        <f t="shared" si="53"/>
        <v>150000</v>
      </c>
      <c r="S64" s="13" t="s">
        <v>44</v>
      </c>
      <c r="T64" s="13" t="s">
        <v>44</v>
      </c>
      <c r="U64" s="13" t="s">
        <v>44</v>
      </c>
      <c r="V64" s="11">
        <f>R64</f>
        <v>150000</v>
      </c>
      <c r="W64" s="59" t="s">
        <v>69</v>
      </c>
      <c r="X64" s="3" t="s">
        <v>267</v>
      </c>
      <c r="Y64" s="11">
        <f>G64+J64+P64</f>
        <v>250000</v>
      </c>
      <c r="Z64" s="11">
        <f>H64+K64+Q64</f>
        <v>81600</v>
      </c>
      <c r="AA64" s="11">
        <f t="shared" si="49"/>
        <v>168400</v>
      </c>
    </row>
    <row r="65" spans="1:27" ht="87" outlineLevel="1" x14ac:dyDescent="0.35">
      <c r="A65" s="9" t="s">
        <v>268</v>
      </c>
      <c r="B65" s="9" t="s">
        <v>269</v>
      </c>
      <c r="C65" s="10" t="s">
        <v>270</v>
      </c>
      <c r="D65" s="85"/>
      <c r="E65" s="10" t="s">
        <v>94</v>
      </c>
      <c r="F65" s="86"/>
      <c r="G65" s="14">
        <v>0</v>
      </c>
      <c r="H65" s="14">
        <v>0</v>
      </c>
      <c r="I65" s="11">
        <f t="shared" si="50"/>
        <v>0</v>
      </c>
      <c r="J65" s="10">
        <v>0</v>
      </c>
      <c r="K65" s="11">
        <v>0</v>
      </c>
      <c r="L65" s="11">
        <f t="shared" si="51"/>
        <v>0</v>
      </c>
      <c r="M65" s="11">
        <f t="shared" si="52"/>
        <v>0</v>
      </c>
      <c r="N65" s="59" t="s">
        <v>83</v>
      </c>
      <c r="O65" s="11" t="s">
        <v>271</v>
      </c>
      <c r="P65" s="24" t="s">
        <v>44</v>
      </c>
      <c r="Q65" s="88" t="s">
        <v>44</v>
      </c>
      <c r="R65" s="24" t="s">
        <v>44</v>
      </c>
      <c r="S65" s="14">
        <v>30000</v>
      </c>
      <c r="T65" s="74"/>
      <c r="U65" s="14">
        <f t="shared" si="54"/>
        <v>30000</v>
      </c>
      <c r="V65" s="11">
        <f>U65</f>
        <v>30000</v>
      </c>
      <c r="W65" s="73"/>
      <c r="X65" s="73"/>
      <c r="Y65" s="11">
        <f>G65+J65+S65</f>
        <v>30000</v>
      </c>
      <c r="Z65" s="11">
        <f>H65+K65+T65</f>
        <v>0</v>
      </c>
      <c r="AA65" s="11">
        <f t="shared" si="49"/>
        <v>30000</v>
      </c>
    </row>
    <row r="66" spans="1:27" ht="29" outlineLevel="1" x14ac:dyDescent="0.35">
      <c r="A66" s="9" t="s">
        <v>272</v>
      </c>
      <c r="B66" s="9" t="s">
        <v>273</v>
      </c>
      <c r="C66" s="10" t="s">
        <v>274</v>
      </c>
      <c r="D66" s="85"/>
      <c r="E66" s="10" t="s">
        <v>35</v>
      </c>
      <c r="F66" s="86"/>
      <c r="G66" s="11">
        <v>0</v>
      </c>
      <c r="H66" s="11">
        <v>0</v>
      </c>
      <c r="I66" s="11">
        <f t="shared" si="50"/>
        <v>0</v>
      </c>
      <c r="J66" s="11">
        <v>20000</v>
      </c>
      <c r="K66" s="11">
        <v>0</v>
      </c>
      <c r="L66" s="11">
        <f t="shared" si="51"/>
        <v>20000</v>
      </c>
      <c r="M66" s="11">
        <f t="shared" si="52"/>
        <v>20000</v>
      </c>
      <c r="N66" s="75" t="s">
        <v>67</v>
      </c>
      <c r="O66" s="11"/>
      <c r="P66" s="14">
        <v>0</v>
      </c>
      <c r="Q66" s="83">
        <v>25763</v>
      </c>
      <c r="R66" s="14">
        <f t="shared" si="53"/>
        <v>-25763</v>
      </c>
      <c r="S66" s="13" t="s">
        <v>44</v>
      </c>
      <c r="T66" s="13" t="s">
        <v>44</v>
      </c>
      <c r="U66" s="13" t="s">
        <v>44</v>
      </c>
      <c r="V66" s="11">
        <f>R66</f>
        <v>-25763</v>
      </c>
      <c r="W66" s="59" t="s">
        <v>69</v>
      </c>
      <c r="X66" s="80" t="s">
        <v>349</v>
      </c>
      <c r="Y66" s="11">
        <f>G66+J66+P66</f>
        <v>20000</v>
      </c>
      <c r="Z66" s="11">
        <f>H66+K66+Q66</f>
        <v>25763</v>
      </c>
      <c r="AA66" s="11">
        <f t="shared" si="49"/>
        <v>-5763</v>
      </c>
    </row>
    <row r="67" spans="1:27" ht="72.5" outlineLevel="1" x14ac:dyDescent="0.35">
      <c r="A67" s="9" t="s">
        <v>275</v>
      </c>
      <c r="B67" s="9" t="s">
        <v>276</v>
      </c>
      <c r="C67" s="87" t="s">
        <v>277</v>
      </c>
      <c r="D67" s="85"/>
      <c r="E67" s="10" t="s">
        <v>278</v>
      </c>
      <c r="F67" s="86"/>
      <c r="G67" s="14">
        <v>0</v>
      </c>
      <c r="H67" s="14">
        <v>0</v>
      </c>
      <c r="I67" s="11">
        <f t="shared" si="50"/>
        <v>0</v>
      </c>
      <c r="J67" s="14">
        <v>0</v>
      </c>
      <c r="K67" s="11">
        <v>0</v>
      </c>
      <c r="L67" s="11">
        <f t="shared" si="51"/>
        <v>0</v>
      </c>
      <c r="M67" s="11">
        <f t="shared" si="52"/>
        <v>0</v>
      </c>
      <c r="N67" s="75" t="s">
        <v>67</v>
      </c>
      <c r="O67" s="11"/>
      <c r="P67" s="14">
        <v>0</v>
      </c>
      <c r="Q67" s="74"/>
      <c r="R67" s="14">
        <f t="shared" si="53"/>
        <v>0</v>
      </c>
      <c r="S67" s="14">
        <v>0</v>
      </c>
      <c r="T67" s="74"/>
      <c r="U67" s="14">
        <f t="shared" si="54"/>
        <v>0</v>
      </c>
      <c r="V67" s="11">
        <f t="shared" si="55"/>
        <v>0</v>
      </c>
      <c r="W67" s="73"/>
      <c r="X67" s="73"/>
      <c r="Y67" s="11">
        <f t="shared" si="48"/>
        <v>0</v>
      </c>
      <c r="Z67" s="11">
        <f t="shared" si="48"/>
        <v>0</v>
      </c>
      <c r="AA67" s="11">
        <f t="shared" si="49"/>
        <v>0</v>
      </c>
    </row>
    <row r="68" spans="1:27" ht="58" outlineLevel="1" x14ac:dyDescent="0.35">
      <c r="A68" s="68" t="s">
        <v>279</v>
      </c>
      <c r="B68" s="9" t="s">
        <v>280</v>
      </c>
      <c r="C68" s="87" t="s">
        <v>281</v>
      </c>
      <c r="D68" s="10" t="s">
        <v>254</v>
      </c>
      <c r="E68" s="10" t="s">
        <v>282</v>
      </c>
      <c r="F68" s="86" t="s">
        <v>283</v>
      </c>
      <c r="G68" s="14">
        <v>61000</v>
      </c>
      <c r="H68" s="14">
        <v>57754</v>
      </c>
      <c r="I68" s="11">
        <f t="shared" si="50"/>
        <v>3246</v>
      </c>
      <c r="J68" s="10">
        <v>61000</v>
      </c>
      <c r="K68" s="11">
        <v>56726</v>
      </c>
      <c r="L68" s="11">
        <f t="shared" si="51"/>
        <v>4274</v>
      </c>
      <c r="M68" s="11">
        <f t="shared" si="52"/>
        <v>7520</v>
      </c>
      <c r="N68" s="59" t="s">
        <v>69</v>
      </c>
      <c r="O68" s="82" t="s">
        <v>284</v>
      </c>
      <c r="P68" s="14">
        <v>61000</v>
      </c>
      <c r="Q68" s="14">
        <v>51119</v>
      </c>
      <c r="R68" s="14">
        <f t="shared" si="53"/>
        <v>9881</v>
      </c>
      <c r="S68" s="14">
        <v>61000</v>
      </c>
      <c r="T68" s="14">
        <v>56116</v>
      </c>
      <c r="U68" s="14">
        <f t="shared" si="54"/>
        <v>4884</v>
      </c>
      <c r="V68" s="11">
        <f t="shared" si="55"/>
        <v>14765</v>
      </c>
      <c r="W68" s="59" t="s">
        <v>69</v>
      </c>
      <c r="X68" s="11" t="s">
        <v>285</v>
      </c>
      <c r="Y68" s="11">
        <f t="shared" si="48"/>
        <v>244000</v>
      </c>
      <c r="Z68" s="11">
        <f t="shared" si="48"/>
        <v>221715</v>
      </c>
      <c r="AA68" s="11">
        <f t="shared" si="49"/>
        <v>22285</v>
      </c>
    </row>
    <row r="69" spans="1:27" x14ac:dyDescent="0.35">
      <c r="A69" s="100"/>
      <c r="B69" s="100"/>
      <c r="C69" s="100"/>
      <c r="D69" s="100"/>
      <c r="E69" s="100"/>
      <c r="F69" s="100"/>
      <c r="G69" s="100"/>
      <c r="H69" s="100"/>
      <c r="I69" s="100"/>
      <c r="J69" s="100"/>
      <c r="K69" s="100"/>
      <c r="L69" s="100"/>
      <c r="M69" s="100"/>
      <c r="N69" s="100"/>
      <c r="O69" s="100"/>
      <c r="P69" s="100"/>
      <c r="Q69" s="100"/>
      <c r="R69" s="100"/>
      <c r="S69" s="100"/>
      <c r="T69" s="100"/>
      <c r="U69" s="100"/>
      <c r="V69" s="100"/>
      <c r="W69" s="100"/>
      <c r="X69" s="100"/>
      <c r="Y69" s="100"/>
      <c r="Z69" s="100"/>
      <c r="AA69" s="100"/>
    </row>
    <row r="70" spans="1:27" ht="14.4" customHeight="1" x14ac:dyDescent="0.35">
      <c r="A70" s="17" t="s">
        <v>286</v>
      </c>
      <c r="B70" s="98" t="s">
        <v>287</v>
      </c>
      <c r="C70" s="99"/>
      <c r="D70" s="33"/>
      <c r="E70" s="18"/>
      <c r="F70" s="66"/>
      <c r="G70" s="34">
        <f>SUM(G71,G74,G77)</f>
        <v>0</v>
      </c>
      <c r="H70" s="34">
        <v>0</v>
      </c>
      <c r="I70" s="34">
        <v>0</v>
      </c>
      <c r="J70" s="34">
        <f>SUM(J71,J74,J77)</f>
        <v>0</v>
      </c>
      <c r="K70" s="34">
        <v>0</v>
      </c>
      <c r="L70" s="34">
        <v>0</v>
      </c>
      <c r="M70" s="34">
        <v>0</v>
      </c>
      <c r="N70" s="34"/>
      <c r="O70" s="34"/>
      <c r="P70" s="34">
        <f>SUM(P71,P74,P77)</f>
        <v>35000</v>
      </c>
      <c r="Q70" s="34">
        <f>SUM(Q71:Q79)</f>
        <v>0</v>
      </c>
      <c r="R70" s="34">
        <f t="shared" ref="R70:R81" si="56">P70-Q70</f>
        <v>35000</v>
      </c>
      <c r="S70" s="34">
        <f>SUM(S71,S74,S77)</f>
        <v>31000</v>
      </c>
      <c r="T70" s="34">
        <f>SUM(T71:T77)</f>
        <v>0</v>
      </c>
      <c r="U70" s="34">
        <f t="shared" ref="U70:U81" si="57">S70-T70</f>
        <v>31000</v>
      </c>
      <c r="V70" s="34">
        <f t="shared" ref="V70:V81" si="58">R70+U70</f>
        <v>66000</v>
      </c>
      <c r="W70" s="34"/>
      <c r="X70" s="34"/>
      <c r="Y70" s="34">
        <f>G70+J70+P70+S70</f>
        <v>66000</v>
      </c>
      <c r="Z70" s="35">
        <f>H70+K70+Q70+T70</f>
        <v>0</v>
      </c>
      <c r="AA70" s="35">
        <f>Y70-Z70</f>
        <v>66000</v>
      </c>
    </row>
    <row r="71" spans="1:27" ht="43.5" outlineLevel="2" x14ac:dyDescent="0.35">
      <c r="A71" s="63" t="s">
        <v>288</v>
      </c>
      <c r="B71" s="16" t="s">
        <v>289</v>
      </c>
      <c r="C71" s="8"/>
      <c r="D71" s="64"/>
      <c r="E71" s="64"/>
      <c r="F71" s="69"/>
      <c r="G71" s="36">
        <f>SUM(G72:G73)</f>
        <v>0</v>
      </c>
      <c r="H71" s="36">
        <v>0</v>
      </c>
      <c r="I71" s="36">
        <v>0</v>
      </c>
      <c r="J71" s="36">
        <f>SUM(J72:J73)</f>
        <v>0</v>
      </c>
      <c r="K71" s="36">
        <v>0</v>
      </c>
      <c r="L71" s="36">
        <v>0</v>
      </c>
      <c r="M71" s="36">
        <v>0</v>
      </c>
      <c r="N71" s="36"/>
      <c r="O71" s="36"/>
      <c r="P71" s="36">
        <v>10000</v>
      </c>
      <c r="Q71" s="36">
        <f>SUM(Q72:Q73)</f>
        <v>0</v>
      </c>
      <c r="R71" s="36">
        <f t="shared" si="56"/>
        <v>10000</v>
      </c>
      <c r="S71" s="36">
        <v>10000</v>
      </c>
      <c r="T71" s="36">
        <f>SUM(T72:T73)</f>
        <v>0</v>
      </c>
      <c r="U71" s="36">
        <f t="shared" si="57"/>
        <v>10000</v>
      </c>
      <c r="V71" s="36">
        <f t="shared" si="58"/>
        <v>20000</v>
      </c>
      <c r="W71" s="36"/>
      <c r="X71" s="36"/>
      <c r="Y71" s="36">
        <f t="shared" ref="Y71:Z81" si="59">G71+J71+P71+S71</f>
        <v>20000</v>
      </c>
      <c r="Z71" s="36">
        <f t="shared" si="59"/>
        <v>0</v>
      </c>
      <c r="AA71" s="36">
        <f t="shared" ref="AA71:AA81" si="60">Y71-Z71</f>
        <v>20000</v>
      </c>
    </row>
    <row r="72" spans="1:27" ht="116" x14ac:dyDescent="0.35">
      <c r="A72" s="9" t="s">
        <v>290</v>
      </c>
      <c r="B72" s="9" t="s">
        <v>291</v>
      </c>
      <c r="C72" s="10" t="s">
        <v>292</v>
      </c>
      <c r="D72" s="11"/>
      <c r="E72" s="10" t="s">
        <v>293</v>
      </c>
      <c r="F72" s="68"/>
      <c r="G72" s="14">
        <v>0</v>
      </c>
      <c r="H72" s="14">
        <v>0</v>
      </c>
      <c r="I72" s="11">
        <v>0</v>
      </c>
      <c r="J72" s="10">
        <v>0</v>
      </c>
      <c r="K72" s="11">
        <v>0</v>
      </c>
      <c r="L72" s="11">
        <v>0</v>
      </c>
      <c r="M72" s="11">
        <v>0</v>
      </c>
      <c r="N72" s="75" t="s">
        <v>67</v>
      </c>
      <c r="O72" s="11" t="s">
        <v>294</v>
      </c>
      <c r="P72" s="14">
        <v>0</v>
      </c>
      <c r="Q72" s="14">
        <v>0</v>
      </c>
      <c r="R72" s="14">
        <f t="shared" si="56"/>
        <v>0</v>
      </c>
      <c r="S72" s="10">
        <v>0</v>
      </c>
      <c r="T72" s="10">
        <v>0</v>
      </c>
      <c r="U72" s="10">
        <f t="shared" si="57"/>
        <v>0</v>
      </c>
      <c r="V72" s="11">
        <f t="shared" si="58"/>
        <v>0</v>
      </c>
      <c r="W72" s="75" t="s">
        <v>67</v>
      </c>
      <c r="X72" s="73" t="s">
        <v>353</v>
      </c>
      <c r="Y72" s="11">
        <f t="shared" si="59"/>
        <v>0</v>
      </c>
      <c r="Z72" s="11">
        <f t="shared" si="59"/>
        <v>0</v>
      </c>
      <c r="AA72" s="11">
        <f t="shared" si="60"/>
        <v>0</v>
      </c>
    </row>
    <row r="73" spans="1:27" ht="145" x14ac:dyDescent="0.35">
      <c r="A73" s="9" t="s">
        <v>295</v>
      </c>
      <c r="B73" s="9" t="s">
        <v>296</v>
      </c>
      <c r="C73" s="10" t="s">
        <v>297</v>
      </c>
      <c r="D73" s="11"/>
      <c r="E73" s="10" t="s">
        <v>293</v>
      </c>
      <c r="F73" s="68"/>
      <c r="G73" s="11">
        <v>0</v>
      </c>
      <c r="H73" s="11">
        <v>0</v>
      </c>
      <c r="I73" s="11">
        <v>0</v>
      </c>
      <c r="J73" s="11">
        <v>0</v>
      </c>
      <c r="K73" s="11">
        <v>0</v>
      </c>
      <c r="L73" s="11">
        <v>0</v>
      </c>
      <c r="M73" s="11">
        <v>0</v>
      </c>
      <c r="N73" s="75" t="s">
        <v>67</v>
      </c>
      <c r="O73" s="11" t="s">
        <v>298</v>
      </c>
      <c r="P73" s="14">
        <v>10000</v>
      </c>
      <c r="Q73" s="74">
        <v>0</v>
      </c>
      <c r="R73" s="11">
        <f t="shared" si="56"/>
        <v>10000</v>
      </c>
      <c r="S73" s="11">
        <v>10000</v>
      </c>
      <c r="T73" s="58">
        <v>0</v>
      </c>
      <c r="U73" s="11">
        <f t="shared" si="57"/>
        <v>10000</v>
      </c>
      <c r="V73" s="11">
        <f t="shared" si="58"/>
        <v>20000</v>
      </c>
      <c r="W73" s="75" t="s">
        <v>67</v>
      </c>
      <c r="X73" s="73" t="s">
        <v>353</v>
      </c>
      <c r="Y73" s="11">
        <f t="shared" si="59"/>
        <v>20000</v>
      </c>
      <c r="Z73" s="11">
        <f t="shared" si="59"/>
        <v>0</v>
      </c>
      <c r="AA73" s="11">
        <f t="shared" si="60"/>
        <v>20000</v>
      </c>
    </row>
    <row r="74" spans="1:27" ht="101.5" outlineLevel="2" x14ac:dyDescent="0.35">
      <c r="A74" s="63" t="s">
        <v>299</v>
      </c>
      <c r="B74" s="16" t="s">
        <v>300</v>
      </c>
      <c r="C74" s="8"/>
      <c r="D74" s="64"/>
      <c r="E74" s="64"/>
      <c r="F74" s="69"/>
      <c r="G74" s="36">
        <f>SUM(G76)</f>
        <v>0</v>
      </c>
      <c r="H74" s="36">
        <v>0</v>
      </c>
      <c r="I74" s="36">
        <v>0</v>
      </c>
      <c r="J74" s="36">
        <f>SUM(J76)</f>
        <v>0</v>
      </c>
      <c r="K74" s="36">
        <v>0</v>
      </c>
      <c r="L74" s="36">
        <v>0</v>
      </c>
      <c r="M74" s="36">
        <v>0</v>
      </c>
      <c r="N74" s="36"/>
      <c r="O74" s="36"/>
      <c r="P74" s="36">
        <v>10000</v>
      </c>
      <c r="Q74" s="36">
        <f>SUM(Q75:Q76)</f>
        <v>0</v>
      </c>
      <c r="R74" s="36">
        <f t="shared" si="56"/>
        <v>10000</v>
      </c>
      <c r="S74" s="36">
        <v>6000</v>
      </c>
      <c r="T74" s="36">
        <f>SUM(T75:T76)</f>
        <v>0</v>
      </c>
      <c r="U74" s="36">
        <f t="shared" si="57"/>
        <v>6000</v>
      </c>
      <c r="V74" s="36">
        <f t="shared" si="58"/>
        <v>16000</v>
      </c>
      <c r="W74" s="36"/>
      <c r="X74" s="36"/>
      <c r="Y74" s="36">
        <f t="shared" si="59"/>
        <v>16000</v>
      </c>
      <c r="Z74" s="36">
        <f t="shared" si="59"/>
        <v>0</v>
      </c>
      <c r="AA74" s="36">
        <f t="shared" si="60"/>
        <v>16000</v>
      </c>
    </row>
    <row r="75" spans="1:27" ht="192" customHeight="1" x14ac:dyDescent="0.35">
      <c r="A75" s="9" t="s">
        <v>301</v>
      </c>
      <c r="B75" s="9" t="s">
        <v>302</v>
      </c>
      <c r="C75" s="10" t="s">
        <v>303</v>
      </c>
      <c r="D75" s="11"/>
      <c r="E75" s="10" t="s">
        <v>278</v>
      </c>
      <c r="F75" s="68"/>
      <c r="G75" s="14">
        <v>0</v>
      </c>
      <c r="H75" s="14">
        <v>0</v>
      </c>
      <c r="I75" s="11">
        <v>0</v>
      </c>
      <c r="J75" s="10">
        <v>0</v>
      </c>
      <c r="K75" s="11">
        <v>0</v>
      </c>
      <c r="L75" s="11">
        <v>0</v>
      </c>
      <c r="M75" s="11">
        <v>0</v>
      </c>
      <c r="N75" s="75" t="s">
        <v>67</v>
      </c>
      <c r="O75" s="11" t="s">
        <v>304</v>
      </c>
      <c r="P75" s="14">
        <v>0</v>
      </c>
      <c r="Q75" s="14">
        <v>0</v>
      </c>
      <c r="R75" s="14">
        <f t="shared" si="56"/>
        <v>0</v>
      </c>
      <c r="S75" s="10">
        <v>0</v>
      </c>
      <c r="T75" s="58">
        <v>0</v>
      </c>
      <c r="U75" s="10">
        <f t="shared" si="57"/>
        <v>0</v>
      </c>
      <c r="V75" s="11">
        <f t="shared" si="58"/>
        <v>0</v>
      </c>
      <c r="W75" s="75" t="s">
        <v>67</v>
      </c>
      <c r="X75" s="73" t="s">
        <v>354</v>
      </c>
      <c r="Y75" s="11">
        <f t="shared" si="59"/>
        <v>0</v>
      </c>
      <c r="Z75" s="11">
        <f t="shared" si="59"/>
        <v>0</v>
      </c>
      <c r="AA75" s="11">
        <f t="shared" si="60"/>
        <v>0</v>
      </c>
    </row>
    <row r="76" spans="1:27" ht="334.75" customHeight="1" x14ac:dyDescent="0.35">
      <c r="A76" s="9" t="s">
        <v>305</v>
      </c>
      <c r="B76" s="9" t="s">
        <v>306</v>
      </c>
      <c r="C76" s="10" t="s">
        <v>307</v>
      </c>
      <c r="D76" s="11"/>
      <c r="E76" s="10" t="s">
        <v>308</v>
      </c>
      <c r="F76" s="68"/>
      <c r="G76" s="11">
        <v>0</v>
      </c>
      <c r="H76" s="11">
        <v>0</v>
      </c>
      <c r="I76" s="11">
        <v>0</v>
      </c>
      <c r="J76" s="11">
        <v>0</v>
      </c>
      <c r="K76" s="11">
        <v>0</v>
      </c>
      <c r="L76" s="11">
        <v>0</v>
      </c>
      <c r="M76" s="11">
        <v>0</v>
      </c>
      <c r="N76" s="75" t="s">
        <v>67</v>
      </c>
      <c r="O76" s="11" t="s">
        <v>309</v>
      </c>
      <c r="P76" s="14">
        <v>10000</v>
      </c>
      <c r="Q76" s="74">
        <v>0</v>
      </c>
      <c r="R76" s="14">
        <f t="shared" si="56"/>
        <v>10000</v>
      </c>
      <c r="S76" s="10">
        <v>6000</v>
      </c>
      <c r="T76" s="58">
        <v>0</v>
      </c>
      <c r="U76" s="10">
        <f t="shared" si="57"/>
        <v>6000</v>
      </c>
      <c r="V76" s="11">
        <f t="shared" si="58"/>
        <v>16000</v>
      </c>
      <c r="W76" s="75" t="s">
        <v>67</v>
      </c>
      <c r="X76" s="73" t="s">
        <v>355</v>
      </c>
      <c r="Y76" s="11">
        <f t="shared" si="59"/>
        <v>16000</v>
      </c>
      <c r="Z76" s="11">
        <f t="shared" si="59"/>
        <v>0</v>
      </c>
      <c r="AA76" s="11">
        <f t="shared" si="60"/>
        <v>16000</v>
      </c>
    </row>
    <row r="77" spans="1:27" ht="43.5" outlineLevel="2" x14ac:dyDescent="0.35">
      <c r="A77" s="63" t="s">
        <v>310</v>
      </c>
      <c r="B77" s="16" t="s">
        <v>311</v>
      </c>
      <c r="C77" s="8"/>
      <c r="D77" s="64"/>
      <c r="E77" s="64"/>
      <c r="F77" s="69"/>
      <c r="G77" s="36">
        <f>SUM(G78:G80)</f>
        <v>0</v>
      </c>
      <c r="H77" s="36">
        <v>0</v>
      </c>
      <c r="I77" s="36">
        <v>0</v>
      </c>
      <c r="J77" s="36">
        <v>0</v>
      </c>
      <c r="K77" s="36">
        <v>0</v>
      </c>
      <c r="L77" s="36">
        <v>0</v>
      </c>
      <c r="M77" s="36">
        <v>0</v>
      </c>
      <c r="N77" s="36"/>
      <c r="O77" s="36"/>
      <c r="P77" s="36">
        <f>P78</f>
        <v>15000</v>
      </c>
      <c r="Q77" s="36">
        <f>Q78</f>
        <v>0</v>
      </c>
      <c r="R77" s="36">
        <f t="shared" si="56"/>
        <v>15000</v>
      </c>
      <c r="S77" s="36">
        <f>S78</f>
        <v>15000</v>
      </c>
      <c r="T77" s="36">
        <f>T78</f>
        <v>0</v>
      </c>
      <c r="U77" s="36">
        <f t="shared" si="57"/>
        <v>15000</v>
      </c>
      <c r="V77" s="36">
        <f t="shared" si="58"/>
        <v>30000</v>
      </c>
      <c r="W77" s="36"/>
      <c r="X77" s="36"/>
      <c r="Y77" s="36">
        <f t="shared" si="59"/>
        <v>30000</v>
      </c>
      <c r="Z77" s="36">
        <f t="shared" si="59"/>
        <v>0</v>
      </c>
      <c r="AA77" s="36">
        <f t="shared" si="60"/>
        <v>30000</v>
      </c>
    </row>
    <row r="78" spans="1:27" ht="105" customHeight="1" x14ac:dyDescent="0.35">
      <c r="A78" s="9" t="s">
        <v>312</v>
      </c>
      <c r="B78" s="9" t="s">
        <v>313</v>
      </c>
      <c r="C78" s="10" t="s">
        <v>314</v>
      </c>
      <c r="D78" s="11"/>
      <c r="E78" s="10" t="s">
        <v>315</v>
      </c>
      <c r="F78" s="68"/>
      <c r="G78" s="11">
        <v>0</v>
      </c>
      <c r="H78" s="11">
        <v>0</v>
      </c>
      <c r="I78" s="11">
        <v>0</v>
      </c>
      <c r="J78" s="11">
        <v>0</v>
      </c>
      <c r="K78" s="11">
        <v>0</v>
      </c>
      <c r="L78" s="11">
        <v>0</v>
      </c>
      <c r="M78" s="11">
        <v>0</v>
      </c>
      <c r="N78" s="75" t="s">
        <v>67</v>
      </c>
      <c r="O78" s="11"/>
      <c r="P78" s="14">
        <v>15000</v>
      </c>
      <c r="Q78" s="74">
        <v>0</v>
      </c>
      <c r="R78" s="14">
        <f t="shared" si="56"/>
        <v>15000</v>
      </c>
      <c r="S78" s="10">
        <v>15000</v>
      </c>
      <c r="T78" s="58">
        <v>0</v>
      </c>
      <c r="U78" s="10">
        <f t="shared" si="57"/>
        <v>15000</v>
      </c>
      <c r="V78" s="11">
        <f t="shared" si="58"/>
        <v>30000</v>
      </c>
      <c r="W78" s="91" t="s">
        <v>83</v>
      </c>
      <c r="X78" s="73" t="s">
        <v>356</v>
      </c>
      <c r="Y78" s="11">
        <f t="shared" si="59"/>
        <v>30000</v>
      </c>
      <c r="Z78" s="11">
        <f t="shared" si="59"/>
        <v>0</v>
      </c>
      <c r="AA78" s="11">
        <f t="shared" si="60"/>
        <v>30000</v>
      </c>
    </row>
    <row r="79" spans="1:27" ht="43.5" outlineLevel="2" x14ac:dyDescent="0.35">
      <c r="A79" s="63" t="s">
        <v>316</v>
      </c>
      <c r="B79" s="16" t="s">
        <v>317</v>
      </c>
      <c r="C79" s="8"/>
      <c r="D79" s="64"/>
      <c r="E79" s="64"/>
      <c r="F79" s="69"/>
      <c r="G79" s="36">
        <v>0</v>
      </c>
      <c r="H79" s="36">
        <v>0</v>
      </c>
      <c r="I79" s="36">
        <v>0</v>
      </c>
      <c r="J79" s="36">
        <v>0</v>
      </c>
      <c r="K79" s="36">
        <v>0</v>
      </c>
      <c r="L79" s="36">
        <v>0</v>
      </c>
      <c r="M79" s="36">
        <v>0</v>
      </c>
      <c r="N79" s="36"/>
      <c r="O79" s="36"/>
      <c r="P79" s="36">
        <v>0</v>
      </c>
      <c r="Q79" s="36">
        <f>SUM(Q80:Q81)</f>
        <v>0</v>
      </c>
      <c r="R79" s="36">
        <f t="shared" si="56"/>
        <v>0</v>
      </c>
      <c r="S79" s="36">
        <v>0</v>
      </c>
      <c r="T79" s="36">
        <f>SUM(T80:T81)</f>
        <v>0</v>
      </c>
      <c r="U79" s="36">
        <f t="shared" si="57"/>
        <v>0</v>
      </c>
      <c r="V79" s="36">
        <f t="shared" si="58"/>
        <v>0</v>
      </c>
      <c r="W79" s="36"/>
      <c r="X79" s="36"/>
      <c r="Y79" s="36">
        <f t="shared" si="59"/>
        <v>0</v>
      </c>
      <c r="Z79" s="36">
        <f t="shared" si="59"/>
        <v>0</v>
      </c>
      <c r="AA79" s="36">
        <f t="shared" si="60"/>
        <v>0</v>
      </c>
    </row>
    <row r="80" spans="1:27" ht="72.5" x14ac:dyDescent="0.35">
      <c r="A80" s="9" t="s">
        <v>318</v>
      </c>
      <c r="B80" s="77" t="s">
        <v>319</v>
      </c>
      <c r="C80" s="10" t="s">
        <v>320</v>
      </c>
      <c r="D80" s="11"/>
      <c r="E80" s="10" t="s">
        <v>321</v>
      </c>
      <c r="F80" s="68"/>
      <c r="G80" s="11">
        <v>0</v>
      </c>
      <c r="H80" s="11">
        <v>0</v>
      </c>
      <c r="I80" s="11">
        <v>0</v>
      </c>
      <c r="J80" s="11">
        <v>0</v>
      </c>
      <c r="K80" s="11">
        <v>0</v>
      </c>
      <c r="L80" s="11">
        <v>0</v>
      </c>
      <c r="M80" s="11">
        <v>0</v>
      </c>
      <c r="N80" s="75" t="s">
        <v>67</v>
      </c>
      <c r="O80" s="11"/>
      <c r="P80" s="14">
        <v>0</v>
      </c>
      <c r="Q80" s="74">
        <v>0</v>
      </c>
      <c r="R80" s="14">
        <f t="shared" si="56"/>
        <v>0</v>
      </c>
      <c r="S80" s="10">
        <v>0</v>
      </c>
      <c r="T80" s="58">
        <v>0</v>
      </c>
      <c r="U80" s="10">
        <f t="shared" si="57"/>
        <v>0</v>
      </c>
      <c r="V80" s="11">
        <f t="shared" si="58"/>
        <v>0</v>
      </c>
      <c r="W80" s="75" t="s">
        <v>67</v>
      </c>
      <c r="X80" s="73" t="s">
        <v>353</v>
      </c>
      <c r="Y80" s="11">
        <f t="shared" si="59"/>
        <v>0</v>
      </c>
      <c r="Z80" s="11">
        <f t="shared" si="59"/>
        <v>0</v>
      </c>
      <c r="AA80" s="11">
        <f t="shared" si="60"/>
        <v>0</v>
      </c>
    </row>
    <row r="81" spans="1:27" ht="72.5" x14ac:dyDescent="0.35">
      <c r="A81" s="9" t="s">
        <v>322</v>
      </c>
      <c r="B81" s="77" t="s">
        <v>323</v>
      </c>
      <c r="C81" s="10" t="s">
        <v>324</v>
      </c>
      <c r="D81" s="11"/>
      <c r="E81" s="10" t="s">
        <v>325</v>
      </c>
      <c r="F81" s="68"/>
      <c r="G81" s="11">
        <v>0</v>
      </c>
      <c r="H81" s="11">
        <v>0</v>
      </c>
      <c r="I81" s="11">
        <v>0</v>
      </c>
      <c r="J81" s="11">
        <v>0</v>
      </c>
      <c r="K81" s="11">
        <v>0</v>
      </c>
      <c r="L81" s="11">
        <v>0</v>
      </c>
      <c r="M81" s="11">
        <v>0</v>
      </c>
      <c r="N81" s="59" t="s">
        <v>69</v>
      </c>
      <c r="O81" s="11" t="s">
        <v>326</v>
      </c>
      <c r="P81" s="14">
        <v>0</v>
      </c>
      <c r="Q81" s="74">
        <v>0</v>
      </c>
      <c r="R81" s="14">
        <f t="shared" si="56"/>
        <v>0</v>
      </c>
      <c r="S81" s="10">
        <v>0</v>
      </c>
      <c r="T81" s="58">
        <v>0</v>
      </c>
      <c r="U81" s="10">
        <f t="shared" si="57"/>
        <v>0</v>
      </c>
      <c r="V81" s="11">
        <f t="shared" si="58"/>
        <v>0</v>
      </c>
      <c r="W81" s="75" t="s">
        <v>67</v>
      </c>
      <c r="X81" s="73" t="s">
        <v>353</v>
      </c>
      <c r="Y81" s="11">
        <f t="shared" si="59"/>
        <v>0</v>
      </c>
      <c r="Z81" s="11">
        <f t="shared" si="59"/>
        <v>0</v>
      </c>
      <c r="AA81" s="11">
        <f t="shared" si="60"/>
        <v>0</v>
      </c>
    </row>
    <row r="82" spans="1:27" x14ac:dyDescent="0.35">
      <c r="A82" s="7" t="s">
        <v>327</v>
      </c>
      <c r="B82" s="7"/>
      <c r="C82" s="45"/>
      <c r="D82" s="23"/>
      <c r="E82" s="7"/>
      <c r="F82" s="41"/>
      <c r="G82" s="7">
        <f t="shared" ref="G82:M82" si="61">SUM(G3,G12,G28,G49,G59,G70)</f>
        <v>577061</v>
      </c>
      <c r="H82" s="7">
        <f t="shared" si="61"/>
        <v>398315</v>
      </c>
      <c r="I82" s="7">
        <f t="shared" si="61"/>
        <v>178746</v>
      </c>
      <c r="J82" s="7">
        <f t="shared" si="61"/>
        <v>2079844</v>
      </c>
      <c r="K82" s="7">
        <f t="shared" si="61"/>
        <v>920771.4</v>
      </c>
      <c r="L82" s="7">
        <f t="shared" si="61"/>
        <v>1159072.6000000001</v>
      </c>
      <c r="M82" s="7">
        <f t="shared" si="61"/>
        <v>1337818.6000000001</v>
      </c>
      <c r="N82" s="7"/>
      <c r="O82" s="7"/>
      <c r="P82" s="7">
        <f t="shared" ref="P82:AA82" si="62">SUM(P3,P12,P28,P49,P59,P70)</f>
        <v>3218500</v>
      </c>
      <c r="Q82" s="7">
        <f t="shared" si="62"/>
        <v>111708</v>
      </c>
      <c r="R82" s="7">
        <f t="shared" si="62"/>
        <v>3106792</v>
      </c>
      <c r="S82" s="7">
        <f t="shared" si="62"/>
        <v>5544000</v>
      </c>
      <c r="T82" s="7">
        <f t="shared" si="62"/>
        <v>98016</v>
      </c>
      <c r="U82" s="7">
        <f t="shared" si="62"/>
        <v>5445984</v>
      </c>
      <c r="V82" s="7">
        <f t="shared" si="62"/>
        <v>8552776</v>
      </c>
      <c r="W82" s="7">
        <f t="shared" si="62"/>
        <v>0</v>
      </c>
      <c r="X82" s="7">
        <f t="shared" si="62"/>
        <v>0</v>
      </c>
      <c r="Y82" s="7">
        <f t="shared" si="62"/>
        <v>11419405</v>
      </c>
      <c r="Z82" s="7">
        <f t="shared" si="62"/>
        <v>1528810.4</v>
      </c>
      <c r="AA82" s="7">
        <f t="shared" si="62"/>
        <v>9890594.5999999996</v>
      </c>
    </row>
    <row r="83" spans="1:27" x14ac:dyDescent="0.35">
      <c r="A83" s="26"/>
      <c r="B83" s="26"/>
      <c r="C83" s="26"/>
      <c r="D83" s="26"/>
      <c r="E83" s="26"/>
      <c r="F83" s="72"/>
      <c r="G83" s="46"/>
      <c r="H83" s="46"/>
      <c r="I83" s="46"/>
      <c r="J83" s="26"/>
      <c r="K83" s="2"/>
      <c r="L83" s="2"/>
      <c r="M83" s="2"/>
      <c r="N83" s="2"/>
      <c r="O83" s="2"/>
      <c r="P83" s="26"/>
      <c r="Q83" s="26"/>
      <c r="R83" s="26"/>
      <c r="S83" s="26"/>
      <c r="T83" s="26"/>
      <c r="U83" s="26"/>
      <c r="V83" s="26"/>
      <c r="W83" s="26"/>
      <c r="X83" s="26"/>
      <c r="Y83" s="47"/>
      <c r="Z83" s="48"/>
      <c r="AA83" s="48"/>
    </row>
    <row r="84" spans="1:27" ht="58" x14ac:dyDescent="0.35">
      <c r="A84" s="49"/>
      <c r="B84" s="26" t="s">
        <v>328</v>
      </c>
      <c r="C84" s="26"/>
      <c r="D84" s="26"/>
      <c r="E84" s="26"/>
      <c r="F84" s="26"/>
      <c r="G84" s="26"/>
      <c r="H84" s="26"/>
      <c r="I84" s="26"/>
      <c r="J84" s="26"/>
      <c r="K84" s="2"/>
      <c r="L84" s="2"/>
      <c r="M84" s="2"/>
      <c r="N84" s="2"/>
      <c r="O84" s="2"/>
      <c r="P84" s="26"/>
      <c r="Q84" s="26"/>
      <c r="R84" s="26"/>
      <c r="S84" s="26"/>
      <c r="T84" s="26"/>
      <c r="U84" s="26"/>
      <c r="V84" s="26"/>
      <c r="W84" s="26"/>
      <c r="X84" s="26"/>
      <c r="Y84" s="26"/>
      <c r="Z84" s="50"/>
      <c r="AA84" s="50"/>
    </row>
    <row r="85" spans="1:27" x14ac:dyDescent="0.35">
      <c r="A85" s="49"/>
      <c r="B85" s="26" t="s">
        <v>329</v>
      </c>
      <c r="C85" s="26"/>
      <c r="D85" s="26"/>
      <c r="E85" s="26"/>
      <c r="F85" s="26"/>
      <c r="G85" s="26"/>
      <c r="H85" s="26"/>
      <c r="I85" s="26"/>
      <c r="J85" s="26"/>
      <c r="K85" s="2"/>
      <c r="L85" s="2"/>
      <c r="M85" s="2"/>
      <c r="N85" s="2"/>
      <c r="O85" s="2"/>
      <c r="P85" s="26"/>
      <c r="Q85" s="26"/>
      <c r="R85" s="26"/>
      <c r="S85" s="26"/>
      <c r="T85" s="26"/>
      <c r="U85" s="26"/>
      <c r="V85" s="26"/>
      <c r="W85" s="26"/>
      <c r="X85" s="26"/>
      <c r="Y85" s="26"/>
      <c r="Z85" s="50"/>
      <c r="AA85" s="50"/>
    </row>
    <row r="98" spans="4:8" x14ac:dyDescent="0.35">
      <c r="D98"/>
      <c r="E98"/>
    </row>
    <row r="99" spans="4:8" x14ac:dyDescent="0.35">
      <c r="D99"/>
      <c r="E99"/>
      <c r="F99" s="90"/>
      <c r="G99" s="90"/>
      <c r="H99" s="90"/>
    </row>
    <row r="100" spans="4:8" x14ac:dyDescent="0.35">
      <c r="D100"/>
      <c r="E100"/>
    </row>
  </sheetData>
  <autoFilter ref="A2:AA10" xr:uid="{00000000-0009-0000-0000-000001000000}"/>
  <mergeCells count="13">
    <mergeCell ref="B70:C70"/>
    <mergeCell ref="A69:AA69"/>
    <mergeCell ref="I1:L1"/>
    <mergeCell ref="M1:O1"/>
    <mergeCell ref="A11:AA11"/>
    <mergeCell ref="A27:AA27"/>
    <mergeCell ref="A48:AA48"/>
    <mergeCell ref="D1:H1"/>
    <mergeCell ref="B3:C3"/>
    <mergeCell ref="B12:C12"/>
    <mergeCell ref="B28:C28"/>
    <mergeCell ref="B49:C49"/>
    <mergeCell ref="B59:C59"/>
  </mergeCells>
  <pageMargins left="0.70866141732283472" right="0.70866141732283472" top="0.74803149606299213" bottom="0.74803149606299213" header="0.31496062992125984" footer="0.31496062992125984"/>
  <pageSetup paperSize="9" orientation="landscape" r:id="rId1"/>
  <ignoredErrors>
    <ignoredError sqref="Y23 I19" 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54"/>
  <sheetViews>
    <sheetView zoomScale="80" zoomScaleNormal="80" workbookViewId="0">
      <pane ySplit="2" topLeftCell="A9" activePane="bottomLeft" state="frozen"/>
      <selection pane="bottomLeft" activeCell="E34" sqref="E34"/>
    </sheetView>
  </sheetViews>
  <sheetFormatPr defaultColWidth="8.90625" defaultRowHeight="14.5" outlineLevelRow="2" x14ac:dyDescent="0.35"/>
  <cols>
    <col min="1" max="1" width="10.453125" style="32" customWidth="1"/>
    <col min="2" max="2" width="41.6328125" style="32" customWidth="1"/>
    <col min="3" max="3" width="35.36328125" style="32" customWidth="1"/>
    <col min="4" max="4" width="7.81640625" style="32" customWidth="1"/>
    <col min="5" max="5" width="10.90625" style="32" customWidth="1"/>
    <col min="6" max="6" width="9.36328125" style="32" hidden="1" customWidth="1"/>
    <col min="7" max="7" width="11" style="32" hidden="1" customWidth="1"/>
    <col min="8" max="8" width="12.54296875" style="32" hidden="1" customWidth="1"/>
    <col min="9" max="9" width="11" style="32" hidden="1" customWidth="1"/>
    <col min="10" max="10" width="10.54296875" style="32" hidden="1" customWidth="1"/>
    <col min="11" max="11" width="11.453125" style="32" hidden="1" customWidth="1"/>
    <col min="12" max="12" width="10.54296875" style="32" hidden="1" customWidth="1"/>
    <col min="13" max="13" width="11.453125" style="32" hidden="1" customWidth="1"/>
    <col min="14" max="14" width="14.90625" style="32" customWidth="1"/>
    <col min="15" max="15" width="36.1796875" style="32" customWidth="1"/>
    <col min="16" max="18" width="11.54296875" style="32" customWidth="1"/>
    <col min="19" max="19" width="11" style="32" customWidth="1"/>
    <col min="20" max="20" width="12.54296875" style="32" customWidth="1"/>
    <col min="21" max="22" width="11" style="32" customWidth="1"/>
    <col min="23" max="23" width="14" style="32" customWidth="1"/>
    <col min="24" max="24" width="34.54296875" style="32" customWidth="1"/>
    <col min="25" max="27" width="14.6328125" style="32" customWidth="1"/>
    <col min="28" max="28" width="35.36328125" style="32" customWidth="1"/>
    <col min="29" max="16384" width="8.90625" style="32"/>
  </cols>
  <sheetData>
    <row r="1" spans="1:27" x14ac:dyDescent="0.35">
      <c r="A1" s="31" t="s">
        <v>0</v>
      </c>
      <c r="B1" s="53" t="s">
        <v>1</v>
      </c>
      <c r="C1" s="56" t="s">
        <v>337</v>
      </c>
      <c r="D1" s="106" t="s">
        <v>2</v>
      </c>
      <c r="E1" s="106"/>
      <c r="F1" s="106"/>
      <c r="G1" s="106"/>
      <c r="H1" s="106"/>
      <c r="I1" s="101" t="s">
        <v>3</v>
      </c>
      <c r="J1" s="101"/>
      <c r="K1" s="101"/>
      <c r="L1" s="101"/>
      <c r="M1" s="102" t="s">
        <v>4</v>
      </c>
      <c r="N1" s="102"/>
      <c r="O1" s="102"/>
    </row>
    <row r="2" spans="1:27" ht="101.5" x14ac:dyDescent="0.35">
      <c r="A2" s="65" t="s">
        <v>5</v>
      </c>
      <c r="B2" s="65" t="s">
        <v>6</v>
      </c>
      <c r="C2" s="60" t="s">
        <v>7</v>
      </c>
      <c r="D2" s="60" t="s">
        <v>8</v>
      </c>
      <c r="E2" s="60" t="s">
        <v>9</v>
      </c>
      <c r="F2" s="61" t="s">
        <v>10</v>
      </c>
      <c r="G2" s="61">
        <v>2018</v>
      </c>
      <c r="H2" s="61" t="s">
        <v>11</v>
      </c>
      <c r="I2" s="61" t="s">
        <v>12</v>
      </c>
      <c r="J2" s="61">
        <v>2019</v>
      </c>
      <c r="K2" s="61" t="s">
        <v>13</v>
      </c>
      <c r="L2" s="61" t="s">
        <v>14</v>
      </c>
      <c r="M2" s="61" t="s">
        <v>15</v>
      </c>
      <c r="N2" s="62" t="s">
        <v>16</v>
      </c>
      <c r="O2" s="62" t="s">
        <v>17</v>
      </c>
      <c r="P2" s="61">
        <v>2020</v>
      </c>
      <c r="Q2" s="61" t="s">
        <v>18</v>
      </c>
      <c r="R2" s="61" t="s">
        <v>19</v>
      </c>
      <c r="S2" s="61">
        <v>2021</v>
      </c>
      <c r="T2" s="61" t="s">
        <v>20</v>
      </c>
      <c r="U2" s="61" t="s">
        <v>21</v>
      </c>
      <c r="V2" s="61" t="s">
        <v>22</v>
      </c>
      <c r="W2" s="61" t="s">
        <v>23</v>
      </c>
      <c r="X2" s="61" t="s">
        <v>24</v>
      </c>
      <c r="Y2" s="61" t="s">
        <v>25</v>
      </c>
      <c r="Z2" s="61" t="s">
        <v>26</v>
      </c>
      <c r="AA2" s="61" t="s">
        <v>27</v>
      </c>
    </row>
    <row r="3" spans="1:27" x14ac:dyDescent="0.35">
      <c r="A3" s="17" t="s">
        <v>28</v>
      </c>
      <c r="B3" s="98" t="s">
        <v>29</v>
      </c>
      <c r="C3" s="99"/>
      <c r="D3" s="33"/>
      <c r="E3" s="18"/>
      <c r="F3" s="66"/>
      <c r="G3" s="34">
        <f>SUM(G4,)</f>
        <v>4386</v>
      </c>
      <c r="H3" s="34">
        <f>H4</f>
        <v>2386</v>
      </c>
      <c r="I3" s="34">
        <f>I4</f>
        <v>2000</v>
      </c>
      <c r="J3" s="34">
        <f>SUM(J4,)</f>
        <v>112020</v>
      </c>
      <c r="K3" s="34">
        <f>K4</f>
        <v>43800</v>
      </c>
      <c r="L3" s="34">
        <f>L4</f>
        <v>68220</v>
      </c>
      <c r="M3" s="34">
        <f>M4</f>
        <v>70220</v>
      </c>
      <c r="N3" s="34"/>
      <c r="O3" s="34"/>
      <c r="P3" s="34">
        <f t="shared" ref="P3" si="0">SUM(P4,)</f>
        <v>150000</v>
      </c>
      <c r="Q3" s="34">
        <f>Q4</f>
        <v>0</v>
      </c>
      <c r="R3" s="34">
        <f t="shared" ref="R3:V3" si="1">R4</f>
        <v>150000</v>
      </c>
      <c r="S3" s="34">
        <f t="shared" si="1"/>
        <v>0</v>
      </c>
      <c r="T3" s="34">
        <f t="shared" si="1"/>
        <v>0</v>
      </c>
      <c r="U3" s="34">
        <f t="shared" si="1"/>
        <v>0</v>
      </c>
      <c r="V3" s="34">
        <f t="shared" si="1"/>
        <v>150000</v>
      </c>
      <c r="W3" s="34"/>
      <c r="X3" s="34"/>
      <c r="Y3" s="34">
        <f>SUM(G3,J3,P3,S3)</f>
        <v>266406</v>
      </c>
      <c r="Z3" s="35">
        <f>H3+K3+Q3+T3</f>
        <v>46186</v>
      </c>
      <c r="AA3" s="35">
        <f>Y3-Z3</f>
        <v>220220</v>
      </c>
    </row>
    <row r="4" spans="1:27" ht="72.5" outlineLevel="1" x14ac:dyDescent="0.35">
      <c r="A4" s="27" t="s">
        <v>30</v>
      </c>
      <c r="B4" s="8" t="s">
        <v>31</v>
      </c>
      <c r="C4" s="8"/>
      <c r="D4" s="28"/>
      <c r="E4" s="28"/>
      <c r="F4" s="67"/>
      <c r="G4" s="36">
        <f>SUM(G5:G8)</f>
        <v>4386</v>
      </c>
      <c r="H4" s="36">
        <f>SUM(H5:H8)</f>
        <v>2386</v>
      </c>
      <c r="I4" s="36">
        <f>G4-H4</f>
        <v>2000</v>
      </c>
      <c r="J4" s="36">
        <f>SUM(J5:J8)</f>
        <v>112020</v>
      </c>
      <c r="K4" s="36">
        <f>SUM(K5:K8)</f>
        <v>43800</v>
      </c>
      <c r="L4" s="36">
        <f>J4-K4</f>
        <v>68220</v>
      </c>
      <c r="M4" s="36">
        <f>I4+L4</f>
        <v>70220</v>
      </c>
      <c r="N4" s="36"/>
      <c r="O4" s="36"/>
      <c r="P4" s="36">
        <f>SUM(P5:P8)</f>
        <v>150000</v>
      </c>
      <c r="Q4" s="36">
        <f>SUM(Q5:Q8)</f>
        <v>0</v>
      </c>
      <c r="R4" s="36">
        <f>P4-Q4</f>
        <v>150000</v>
      </c>
      <c r="S4" s="36">
        <f>SUM(S5:S8)</f>
        <v>0</v>
      </c>
      <c r="T4" s="36">
        <f>SUM(T5:T8)</f>
        <v>0</v>
      </c>
      <c r="U4" s="36">
        <f>S4-T4</f>
        <v>0</v>
      </c>
      <c r="V4" s="36">
        <f>SUM(R4+U4)</f>
        <v>150000</v>
      </c>
      <c r="W4" s="28"/>
      <c r="X4" s="28"/>
      <c r="Y4" s="37">
        <f>SUM(G4,J4,P4,S4)</f>
        <v>266406</v>
      </c>
      <c r="Z4" s="38">
        <f>H4+K4+Q4+T4</f>
        <v>46186</v>
      </c>
      <c r="AA4" s="38">
        <f>Y4-Z4</f>
        <v>220220</v>
      </c>
    </row>
    <row r="5" spans="1:27" ht="43.5" outlineLevel="2" x14ac:dyDescent="0.35">
      <c r="A5" s="15" t="s">
        <v>38</v>
      </c>
      <c r="B5" s="30" t="s">
        <v>39</v>
      </c>
      <c r="C5" s="19" t="s">
        <v>40</v>
      </c>
      <c r="D5" s="19" t="s">
        <v>41</v>
      </c>
      <c r="E5" s="19" t="s">
        <v>42</v>
      </c>
      <c r="F5" s="12"/>
      <c r="G5" s="14">
        <v>0</v>
      </c>
      <c r="H5" s="11">
        <v>0</v>
      </c>
      <c r="I5" s="11">
        <f t="shared" ref="I5:I7" si="2">G5-H5</f>
        <v>0</v>
      </c>
      <c r="J5" s="10">
        <v>0</v>
      </c>
      <c r="K5" s="11">
        <v>0</v>
      </c>
      <c r="L5" s="11">
        <f t="shared" ref="L5:L8" si="3">J5-K5</f>
        <v>0</v>
      </c>
      <c r="M5" s="11">
        <f t="shared" ref="M5" si="4">I5+L5</f>
        <v>0</v>
      </c>
      <c r="N5" s="52" t="s">
        <v>36</v>
      </c>
      <c r="O5" s="10" t="s">
        <v>43</v>
      </c>
      <c r="P5" s="13" t="s">
        <v>44</v>
      </c>
      <c r="Q5" s="13" t="s">
        <v>44</v>
      </c>
      <c r="R5" s="13" t="s">
        <v>44</v>
      </c>
      <c r="S5" s="20" t="s">
        <v>44</v>
      </c>
      <c r="T5" s="20" t="s">
        <v>44</v>
      </c>
      <c r="U5" s="13" t="s">
        <v>44</v>
      </c>
      <c r="V5" s="25" t="s">
        <v>44</v>
      </c>
      <c r="W5" s="20" t="s">
        <v>45</v>
      </c>
      <c r="X5" s="20"/>
      <c r="Y5" s="11">
        <v>0</v>
      </c>
      <c r="Z5" s="11">
        <v>0</v>
      </c>
      <c r="AA5" s="11">
        <f t="shared" ref="AA5:AA8" si="5">Y5-Z5</f>
        <v>0</v>
      </c>
    </row>
    <row r="6" spans="1:27" ht="101.5" outlineLevel="2" x14ac:dyDescent="0.35">
      <c r="A6" s="40" t="s">
        <v>46</v>
      </c>
      <c r="B6" s="30" t="s">
        <v>47</v>
      </c>
      <c r="C6" s="19" t="s">
        <v>48</v>
      </c>
      <c r="D6" s="19" t="s">
        <v>41</v>
      </c>
      <c r="E6" s="19" t="s">
        <v>49</v>
      </c>
      <c r="F6" s="12"/>
      <c r="G6" s="14">
        <v>0</v>
      </c>
      <c r="H6" s="11">
        <v>0</v>
      </c>
      <c r="I6" s="11">
        <f t="shared" si="2"/>
        <v>0</v>
      </c>
      <c r="J6" s="10">
        <v>4000</v>
      </c>
      <c r="K6" s="11">
        <v>0</v>
      </c>
      <c r="L6" s="11">
        <f t="shared" si="3"/>
        <v>4000</v>
      </c>
      <c r="M6" s="11">
        <f>I6+L6</f>
        <v>4000</v>
      </c>
      <c r="N6" s="54" t="s">
        <v>50</v>
      </c>
      <c r="O6" s="10" t="s">
        <v>51</v>
      </c>
      <c r="P6" s="14">
        <v>0</v>
      </c>
      <c r="Q6" s="14">
        <v>0</v>
      </c>
      <c r="R6" s="14">
        <f t="shared" ref="R6:R8" si="6">P6-Q6</f>
        <v>0</v>
      </c>
      <c r="S6" s="10">
        <v>0</v>
      </c>
      <c r="T6" s="10">
        <v>0</v>
      </c>
      <c r="U6" s="14">
        <f t="shared" ref="U6:U8" si="7">S6-T6</f>
        <v>0</v>
      </c>
      <c r="V6" s="11">
        <f t="shared" ref="V6:V8" si="8">R6+U6</f>
        <v>0</v>
      </c>
      <c r="W6" s="51" t="s">
        <v>69</v>
      </c>
      <c r="X6" s="84" t="s">
        <v>341</v>
      </c>
      <c r="Y6" s="11">
        <f t="shared" ref="Y6:Z6" si="9">G6+J6+P6+S6</f>
        <v>4000</v>
      </c>
      <c r="Z6" s="11">
        <f t="shared" si="9"/>
        <v>0</v>
      </c>
      <c r="AA6" s="11">
        <f t="shared" si="5"/>
        <v>4000</v>
      </c>
    </row>
    <row r="7" spans="1:27" ht="43.5" outlineLevel="2" x14ac:dyDescent="0.35">
      <c r="A7" s="40" t="s">
        <v>52</v>
      </c>
      <c r="B7" s="30" t="s">
        <v>53</v>
      </c>
      <c r="C7" s="19" t="s">
        <v>54</v>
      </c>
      <c r="D7" s="19" t="s">
        <v>55</v>
      </c>
      <c r="E7" s="19" t="s">
        <v>56</v>
      </c>
      <c r="F7" s="12"/>
      <c r="G7" s="14">
        <v>4386</v>
      </c>
      <c r="H7" s="11">
        <v>2386</v>
      </c>
      <c r="I7" s="11">
        <f t="shared" si="2"/>
        <v>2000</v>
      </c>
      <c r="J7" s="10">
        <v>8020</v>
      </c>
      <c r="K7" s="11">
        <v>6000</v>
      </c>
      <c r="L7" s="11">
        <f>J7-K7</f>
        <v>2020</v>
      </c>
      <c r="M7" s="11">
        <f>I7+L7</f>
        <v>4020</v>
      </c>
      <c r="N7" s="52" t="s">
        <v>36</v>
      </c>
      <c r="O7" s="10" t="s">
        <v>57</v>
      </c>
      <c r="P7" s="13" t="s">
        <v>44</v>
      </c>
      <c r="Q7" s="13" t="s">
        <v>44</v>
      </c>
      <c r="R7" s="13" t="s">
        <v>44</v>
      </c>
      <c r="S7" s="20" t="s">
        <v>44</v>
      </c>
      <c r="T7" s="20" t="s">
        <v>44</v>
      </c>
      <c r="U7" s="13" t="s">
        <v>44</v>
      </c>
      <c r="V7" s="25" t="s">
        <v>44</v>
      </c>
      <c r="W7" s="13" t="s">
        <v>45</v>
      </c>
      <c r="X7" s="13"/>
      <c r="Y7" s="11">
        <f>G7+J7</f>
        <v>12406</v>
      </c>
      <c r="Z7" s="11">
        <f>H7+K7</f>
        <v>8386</v>
      </c>
      <c r="AA7" s="11">
        <f t="shared" si="5"/>
        <v>4020</v>
      </c>
    </row>
    <row r="8" spans="1:27" ht="43.5" outlineLevel="2" x14ac:dyDescent="0.35">
      <c r="A8" s="9" t="s">
        <v>63</v>
      </c>
      <c r="B8" s="9" t="s">
        <v>64</v>
      </c>
      <c r="C8" s="10" t="s">
        <v>65</v>
      </c>
      <c r="D8" s="11"/>
      <c r="E8" s="11" t="s">
        <v>66</v>
      </c>
      <c r="F8" s="68"/>
      <c r="G8" s="39" t="s">
        <v>44</v>
      </c>
      <c r="H8" s="39" t="s">
        <v>44</v>
      </c>
      <c r="I8" s="39" t="s">
        <v>44</v>
      </c>
      <c r="J8" s="11">
        <v>100000</v>
      </c>
      <c r="K8" s="11">
        <v>37800</v>
      </c>
      <c r="L8" s="11">
        <f t="shared" si="3"/>
        <v>62200</v>
      </c>
      <c r="M8" s="11">
        <f>L8</f>
        <v>62200</v>
      </c>
      <c r="N8" s="55" t="s">
        <v>67</v>
      </c>
      <c r="O8" s="11" t="s">
        <v>68</v>
      </c>
      <c r="P8" s="11">
        <v>150000</v>
      </c>
      <c r="Q8" s="73"/>
      <c r="R8" s="14">
        <f t="shared" si="6"/>
        <v>150000</v>
      </c>
      <c r="S8" s="11">
        <v>0</v>
      </c>
      <c r="T8" s="11">
        <v>0</v>
      </c>
      <c r="U8" s="14">
        <f t="shared" si="7"/>
        <v>0</v>
      </c>
      <c r="V8" s="11">
        <f t="shared" si="8"/>
        <v>150000</v>
      </c>
      <c r="W8" s="51" t="s">
        <v>69</v>
      </c>
      <c r="X8" s="9" t="s">
        <v>334</v>
      </c>
      <c r="Y8" s="11">
        <f>J8+P8+S8</f>
        <v>250000</v>
      </c>
      <c r="Z8" s="11">
        <f>K8+Q8+T8</f>
        <v>37800</v>
      </c>
      <c r="AA8" s="11">
        <f t="shared" si="5"/>
        <v>212200</v>
      </c>
    </row>
    <row r="9" spans="1:27" outlineLevel="2" x14ac:dyDescent="0.35">
      <c r="A9" s="103"/>
      <c r="B9" s="103"/>
      <c r="C9" s="103"/>
      <c r="D9" s="103"/>
      <c r="E9" s="103"/>
      <c r="F9" s="103"/>
      <c r="G9" s="103"/>
      <c r="H9" s="103"/>
      <c r="I9" s="103"/>
      <c r="J9" s="103"/>
      <c r="K9" s="103"/>
      <c r="L9" s="103"/>
      <c r="M9" s="103"/>
      <c r="N9" s="103"/>
      <c r="O9" s="103"/>
      <c r="P9" s="103"/>
      <c r="Q9" s="103"/>
      <c r="R9" s="103"/>
      <c r="S9" s="103"/>
      <c r="T9" s="103"/>
      <c r="U9" s="103"/>
      <c r="V9" s="103"/>
      <c r="W9" s="103"/>
      <c r="X9" s="103"/>
      <c r="Y9" s="103"/>
      <c r="Z9" s="103"/>
      <c r="AA9" s="103"/>
    </row>
    <row r="10" spans="1:27" x14ac:dyDescent="0.35">
      <c r="A10" s="17" t="s">
        <v>70</v>
      </c>
      <c r="B10" s="98" t="s">
        <v>71</v>
      </c>
      <c r="C10" s="99"/>
      <c r="D10" s="33"/>
      <c r="E10" s="18"/>
      <c r="F10" s="66"/>
      <c r="G10" s="34">
        <f>SUM(G11,G15,G20)</f>
        <v>1895</v>
      </c>
      <c r="H10" s="34">
        <f>SUM(H11,H15,H20)</f>
        <v>895</v>
      </c>
      <c r="I10" s="34">
        <f>G10-H10</f>
        <v>1000</v>
      </c>
      <c r="J10" s="34">
        <f>SUM(J11,J15,J20)</f>
        <v>52500</v>
      </c>
      <c r="K10" s="34">
        <f>SUM(K11,K15,K20)</f>
        <v>391</v>
      </c>
      <c r="L10" s="34">
        <f>J10-K10</f>
        <v>52109</v>
      </c>
      <c r="M10" s="34">
        <f>I10+L10</f>
        <v>53109</v>
      </c>
      <c r="N10" s="34"/>
      <c r="O10" s="34"/>
      <c r="P10" s="34">
        <f>SUM(P11,P15,P20)</f>
        <v>107500</v>
      </c>
      <c r="Q10" s="34">
        <f>SUM(Q11,Q15,Q20)</f>
        <v>0</v>
      </c>
      <c r="R10" s="34">
        <f>P10-Q10</f>
        <v>107500</v>
      </c>
      <c r="S10" s="34">
        <f>SUM(S11,S15,S20)</f>
        <v>82500</v>
      </c>
      <c r="T10" s="34">
        <f>SUM(T11,T15,T20)</f>
        <v>0</v>
      </c>
      <c r="U10" s="34">
        <f>S10-T10</f>
        <v>82500</v>
      </c>
      <c r="V10" s="34">
        <f>R10+U10</f>
        <v>190000</v>
      </c>
      <c r="W10" s="34"/>
      <c r="X10" s="34"/>
      <c r="Y10" s="34">
        <f>G10+J10+P10+S10</f>
        <v>244395</v>
      </c>
      <c r="Z10" s="35">
        <f>H10+K10+Q10+T10</f>
        <v>1286</v>
      </c>
      <c r="AA10" s="35">
        <f>Y10-Z10</f>
        <v>243109</v>
      </c>
    </row>
    <row r="11" spans="1:27" ht="29" outlineLevel="2" x14ac:dyDescent="0.35">
      <c r="A11" s="63" t="s">
        <v>72</v>
      </c>
      <c r="B11" s="16" t="s">
        <v>73</v>
      </c>
      <c r="C11" s="8"/>
      <c r="D11" s="64"/>
      <c r="E11" s="64"/>
      <c r="F11" s="69"/>
      <c r="G11" s="36">
        <f>SUM(G12:G14)</f>
        <v>1000</v>
      </c>
      <c r="H11" s="36">
        <f>SUM(H12:H14)</f>
        <v>0</v>
      </c>
      <c r="I11" s="36">
        <f>G11-H11</f>
        <v>1000</v>
      </c>
      <c r="J11" s="36">
        <f>SUM(J12:J14)</f>
        <v>25000</v>
      </c>
      <c r="K11" s="36">
        <f>SUM(K12:K14)</f>
        <v>0</v>
      </c>
      <c r="L11" s="36">
        <f>SUM(L12:L14)</f>
        <v>25000</v>
      </c>
      <c r="M11" s="36">
        <f>SUM(M12:M14)</f>
        <v>26000</v>
      </c>
      <c r="N11" s="36"/>
      <c r="O11" s="36"/>
      <c r="P11" s="36">
        <f>SUM(P12:P14)</f>
        <v>41000</v>
      </c>
      <c r="Q11" s="36">
        <f>SUM(Q12:Q14)</f>
        <v>0</v>
      </c>
      <c r="R11" s="36">
        <f>P11-Q11</f>
        <v>41000</v>
      </c>
      <c r="S11" s="36">
        <f>SUM(S12:S14)</f>
        <v>25000</v>
      </c>
      <c r="T11" s="36">
        <f>SUM(T12:T14)</f>
        <v>0</v>
      </c>
      <c r="U11" s="36">
        <f>S11-T11</f>
        <v>25000</v>
      </c>
      <c r="V11" s="36">
        <f>SUM(R11+U11)</f>
        <v>66000</v>
      </c>
      <c r="W11" s="36"/>
      <c r="X11" s="36"/>
      <c r="Y11" s="36">
        <f>G11+J11+P11+S11</f>
        <v>92000</v>
      </c>
      <c r="Z11" s="36">
        <f t="shared" ref="Z11:Z19" si="10">H11+K11+Q11+T11</f>
        <v>0</v>
      </c>
      <c r="AA11" s="36">
        <f t="shared" ref="AA11:AA21" si="11">Y11-Z11</f>
        <v>92000</v>
      </c>
    </row>
    <row r="12" spans="1:27" ht="43.5" outlineLevel="2" x14ac:dyDescent="0.35">
      <c r="A12" s="15" t="s">
        <v>74</v>
      </c>
      <c r="B12" s="30" t="s">
        <v>75</v>
      </c>
      <c r="C12" s="19" t="s">
        <v>76</v>
      </c>
      <c r="D12" s="19"/>
      <c r="E12" s="19" t="s">
        <v>49</v>
      </c>
      <c r="F12" s="12"/>
      <c r="G12" s="13" t="s">
        <v>44</v>
      </c>
      <c r="H12" s="13" t="s">
        <v>44</v>
      </c>
      <c r="I12" s="13" t="s">
        <v>44</v>
      </c>
      <c r="J12" s="13" t="s">
        <v>44</v>
      </c>
      <c r="K12" s="13" t="s">
        <v>44</v>
      </c>
      <c r="L12" s="13" t="s">
        <v>44</v>
      </c>
      <c r="M12" s="13" t="s">
        <v>44</v>
      </c>
      <c r="N12" s="25" t="s">
        <v>77</v>
      </c>
      <c r="O12" s="20"/>
      <c r="P12" s="14">
        <v>15000</v>
      </c>
      <c r="Q12" s="74"/>
      <c r="R12" s="14">
        <f>P12-Q12</f>
        <v>15000</v>
      </c>
      <c r="S12" s="14">
        <v>0</v>
      </c>
      <c r="T12" s="74"/>
      <c r="U12" s="14">
        <f>S12-T12</f>
        <v>0</v>
      </c>
      <c r="V12" s="11">
        <f>R12+U12</f>
        <v>15000</v>
      </c>
      <c r="W12" s="70" t="s">
        <v>67</v>
      </c>
      <c r="X12" s="10" t="s">
        <v>78</v>
      </c>
      <c r="Y12" s="11">
        <f>P12+S12</f>
        <v>15000</v>
      </c>
      <c r="Z12" s="11">
        <f>Q12+T12</f>
        <v>0</v>
      </c>
      <c r="AA12" s="11">
        <f t="shared" si="11"/>
        <v>15000</v>
      </c>
    </row>
    <row r="13" spans="1:27" ht="43.5" outlineLevel="2" x14ac:dyDescent="0.35">
      <c r="A13" s="68" t="s">
        <v>87</v>
      </c>
      <c r="B13" s="9" t="s">
        <v>88</v>
      </c>
      <c r="C13" s="10" t="s">
        <v>89</v>
      </c>
      <c r="D13" s="11"/>
      <c r="E13" s="11" t="s">
        <v>90</v>
      </c>
      <c r="F13" s="12">
        <v>2018</v>
      </c>
      <c r="G13" s="24" t="s">
        <v>44</v>
      </c>
      <c r="H13" s="39" t="s">
        <v>44</v>
      </c>
      <c r="I13" s="39" t="s">
        <v>44</v>
      </c>
      <c r="J13" s="10">
        <v>25000</v>
      </c>
      <c r="K13" s="11">
        <v>0</v>
      </c>
      <c r="L13" s="11">
        <f t="shared" ref="L13:L19" si="12">J13-K13</f>
        <v>25000</v>
      </c>
      <c r="M13" s="11">
        <f>L13</f>
        <v>25000</v>
      </c>
      <c r="N13" s="59" t="s">
        <v>36</v>
      </c>
      <c r="O13" s="14" t="s">
        <v>91</v>
      </c>
      <c r="P13" s="14">
        <v>25000</v>
      </c>
      <c r="Q13" s="74"/>
      <c r="R13" s="14">
        <f t="shared" ref="R13:R14" si="13">P13-Q13</f>
        <v>25000</v>
      </c>
      <c r="S13" s="10">
        <v>25000</v>
      </c>
      <c r="T13" s="58"/>
      <c r="U13" s="14">
        <f t="shared" ref="U13:U14" si="14">S13-T13</f>
        <v>25000</v>
      </c>
      <c r="V13" s="11">
        <f t="shared" ref="V13:V14" si="15">R13+U13</f>
        <v>50000</v>
      </c>
      <c r="W13" s="74"/>
      <c r="X13" s="74"/>
      <c r="Y13" s="11">
        <f>SUM(J13+P13+S13)</f>
        <v>75000</v>
      </c>
      <c r="Z13" s="11">
        <f>SUM(K13+Q13+T13)</f>
        <v>0</v>
      </c>
      <c r="AA13" s="11">
        <f t="shared" si="11"/>
        <v>75000</v>
      </c>
    </row>
    <row r="14" spans="1:27" ht="43.5" outlineLevel="2" x14ac:dyDescent="0.35">
      <c r="A14" s="9" t="s">
        <v>92</v>
      </c>
      <c r="B14" s="9" t="s">
        <v>335</v>
      </c>
      <c r="C14" s="19" t="s">
        <v>93</v>
      </c>
      <c r="D14" s="11"/>
      <c r="E14" s="11" t="s">
        <v>94</v>
      </c>
      <c r="F14" s="68"/>
      <c r="G14" s="14">
        <v>1000</v>
      </c>
      <c r="H14" s="11">
        <v>0</v>
      </c>
      <c r="I14" s="11">
        <f t="shared" ref="I14" si="16">G14-H14</f>
        <v>1000</v>
      </c>
      <c r="J14" s="39" t="s">
        <v>44</v>
      </c>
      <c r="K14" s="39" t="s">
        <v>44</v>
      </c>
      <c r="L14" s="39" t="s">
        <v>44</v>
      </c>
      <c r="M14" s="11">
        <f>I14</f>
        <v>1000</v>
      </c>
      <c r="N14" s="71" t="s">
        <v>67</v>
      </c>
      <c r="O14" s="11" t="s">
        <v>95</v>
      </c>
      <c r="P14" s="14">
        <v>1000</v>
      </c>
      <c r="Q14" s="14">
        <v>0</v>
      </c>
      <c r="R14" s="14">
        <f t="shared" si="13"/>
        <v>1000</v>
      </c>
      <c r="S14" s="14">
        <v>0</v>
      </c>
      <c r="T14" s="14">
        <v>0</v>
      </c>
      <c r="U14" s="14">
        <f t="shared" si="14"/>
        <v>0</v>
      </c>
      <c r="V14" s="11">
        <f t="shared" si="15"/>
        <v>1000</v>
      </c>
      <c r="W14" s="59" t="s">
        <v>69</v>
      </c>
      <c r="X14" s="11" t="s">
        <v>96</v>
      </c>
      <c r="Y14" s="11">
        <f>SUM(G14+P14+S14)</f>
        <v>2000</v>
      </c>
      <c r="Z14" s="11">
        <f>H14+Q14+T14</f>
        <v>0</v>
      </c>
      <c r="AA14" s="11">
        <f t="shared" si="11"/>
        <v>2000</v>
      </c>
    </row>
    <row r="15" spans="1:27" ht="43.5" outlineLevel="2" x14ac:dyDescent="0.35">
      <c r="A15" s="63" t="s">
        <v>97</v>
      </c>
      <c r="B15" s="16" t="s">
        <v>98</v>
      </c>
      <c r="C15" s="8"/>
      <c r="D15" s="64"/>
      <c r="E15" s="64"/>
      <c r="F15" s="69"/>
      <c r="G15" s="36">
        <f>SUM(G16:G19)</f>
        <v>895</v>
      </c>
      <c r="H15" s="36">
        <f>SUM(H16:H19)</f>
        <v>895</v>
      </c>
      <c r="I15" s="36">
        <f>G15-H15</f>
        <v>0</v>
      </c>
      <c r="J15" s="36">
        <f>SUM(J16:J19)</f>
        <v>1500</v>
      </c>
      <c r="K15" s="36">
        <f>SUM(K16:K19)</f>
        <v>391</v>
      </c>
      <c r="L15" s="36">
        <f t="shared" si="12"/>
        <v>1109</v>
      </c>
      <c r="M15" s="36">
        <f t="shared" ref="M15" si="17">I15+L15</f>
        <v>1109</v>
      </c>
      <c r="N15" s="36"/>
      <c r="O15" s="36"/>
      <c r="P15" s="36">
        <f>SUM(P16:P19)</f>
        <v>1500</v>
      </c>
      <c r="Q15" s="36">
        <f>SUM(Q16:Q19)</f>
        <v>0</v>
      </c>
      <c r="R15" s="36">
        <f>P15-Q15</f>
        <v>1500</v>
      </c>
      <c r="S15" s="36">
        <f>SUM(S16:S19)</f>
        <v>1500</v>
      </c>
      <c r="T15" s="36">
        <f>SUM(T16:T19)</f>
        <v>0</v>
      </c>
      <c r="U15" s="36">
        <f>S15-T15</f>
        <v>1500</v>
      </c>
      <c r="V15" s="36">
        <f>R15+U15</f>
        <v>3000</v>
      </c>
      <c r="W15" s="36"/>
      <c r="X15" s="36"/>
      <c r="Y15" s="36">
        <f>G15+J15+P15+S15</f>
        <v>5395</v>
      </c>
      <c r="Z15" s="36">
        <f t="shared" si="10"/>
        <v>1286</v>
      </c>
      <c r="AA15" s="36">
        <f t="shared" si="11"/>
        <v>4109</v>
      </c>
    </row>
    <row r="16" spans="1:27" ht="99.65" customHeight="1" outlineLevel="2" x14ac:dyDescent="0.35">
      <c r="A16" s="6" t="s">
        <v>99</v>
      </c>
      <c r="B16" s="30" t="s">
        <v>100</v>
      </c>
      <c r="C16" s="19" t="s">
        <v>101</v>
      </c>
      <c r="D16" s="19" t="s">
        <v>41</v>
      </c>
      <c r="E16" s="19" t="s">
        <v>49</v>
      </c>
      <c r="F16" s="12"/>
      <c r="G16" s="11">
        <v>895</v>
      </c>
      <c r="H16" s="11">
        <v>895</v>
      </c>
      <c r="I16" s="11">
        <f>G16-H16</f>
        <v>0</v>
      </c>
      <c r="J16" s="11">
        <v>500</v>
      </c>
      <c r="K16" s="11">
        <v>391</v>
      </c>
      <c r="L16" s="11">
        <f t="shared" si="12"/>
        <v>109</v>
      </c>
      <c r="M16" s="11">
        <f>I16+L16</f>
        <v>109</v>
      </c>
      <c r="N16" s="59" t="s">
        <v>36</v>
      </c>
      <c r="O16" s="10" t="s">
        <v>102</v>
      </c>
      <c r="P16" s="11">
        <v>500</v>
      </c>
      <c r="Q16" s="11">
        <v>0</v>
      </c>
      <c r="R16" s="11">
        <f>P16-Q16</f>
        <v>500</v>
      </c>
      <c r="S16" s="11">
        <v>500</v>
      </c>
      <c r="T16" s="80">
        <v>0</v>
      </c>
      <c r="U16" s="11">
        <f>S16-T16</f>
        <v>500</v>
      </c>
      <c r="V16" s="11">
        <f>R16+U16</f>
        <v>1000</v>
      </c>
      <c r="W16" s="59" t="s">
        <v>69</v>
      </c>
      <c r="X16" s="83" t="s">
        <v>343</v>
      </c>
      <c r="Y16" s="11">
        <f>G16+J16+P16+S16</f>
        <v>2395</v>
      </c>
      <c r="Z16" s="36">
        <f t="shared" si="10"/>
        <v>1286</v>
      </c>
      <c r="AA16" s="11">
        <f t="shared" si="11"/>
        <v>1109</v>
      </c>
    </row>
    <row r="17" spans="1:27" ht="43.5" outlineLevel="2" x14ac:dyDescent="0.35">
      <c r="A17" s="9" t="s">
        <v>103</v>
      </c>
      <c r="B17" s="9" t="s">
        <v>104</v>
      </c>
      <c r="C17" s="19" t="s">
        <v>105</v>
      </c>
      <c r="D17" s="11" t="s">
        <v>41</v>
      </c>
      <c r="E17" s="11" t="s">
        <v>49</v>
      </c>
      <c r="F17" s="68"/>
      <c r="G17" s="14">
        <v>0</v>
      </c>
      <c r="H17" s="14">
        <v>0</v>
      </c>
      <c r="I17" s="11">
        <f t="shared" ref="I17:I19" si="18">G17-H17</f>
        <v>0</v>
      </c>
      <c r="J17" s="14">
        <v>1000</v>
      </c>
      <c r="K17" s="11">
        <v>0</v>
      </c>
      <c r="L17" s="11">
        <f t="shared" si="12"/>
        <v>1000</v>
      </c>
      <c r="M17" s="11">
        <f t="shared" ref="M17:M19" si="19">I17+L17</f>
        <v>1000</v>
      </c>
      <c r="N17" s="59" t="s">
        <v>69</v>
      </c>
      <c r="O17" s="10" t="s">
        <v>106</v>
      </c>
      <c r="P17" s="14">
        <v>1000</v>
      </c>
      <c r="Q17" s="83">
        <v>0</v>
      </c>
      <c r="R17" s="11">
        <f t="shared" ref="R17" si="20">P17-Q17</f>
        <v>1000</v>
      </c>
      <c r="S17" s="14">
        <v>1000</v>
      </c>
      <c r="T17" s="83">
        <v>0</v>
      </c>
      <c r="U17" s="11">
        <f t="shared" ref="U17" si="21">S17-T17</f>
        <v>1000</v>
      </c>
      <c r="V17" s="11">
        <f t="shared" ref="V17:V21" si="22">R17+U17</f>
        <v>2000</v>
      </c>
      <c r="W17" s="59" t="s">
        <v>69</v>
      </c>
      <c r="X17" s="14" t="s">
        <v>107</v>
      </c>
      <c r="Y17" s="11">
        <f t="shared" ref="Y17" si="23">G17+J17+P17+S17</f>
        <v>3000</v>
      </c>
      <c r="Z17" s="36">
        <f t="shared" si="10"/>
        <v>0</v>
      </c>
      <c r="AA17" s="11">
        <f t="shared" si="11"/>
        <v>3000</v>
      </c>
    </row>
    <row r="18" spans="1:27" ht="43.5" outlineLevel="2" x14ac:dyDescent="0.35">
      <c r="A18" s="9" t="s">
        <v>108</v>
      </c>
      <c r="B18" s="77" t="s">
        <v>109</v>
      </c>
      <c r="C18" s="10" t="s">
        <v>110</v>
      </c>
      <c r="D18" s="11"/>
      <c r="E18" s="11" t="s">
        <v>111</v>
      </c>
      <c r="F18" s="68"/>
      <c r="G18" s="14">
        <v>0</v>
      </c>
      <c r="H18" s="14">
        <v>0</v>
      </c>
      <c r="I18" s="11">
        <f t="shared" si="18"/>
        <v>0</v>
      </c>
      <c r="J18" s="10">
        <v>0</v>
      </c>
      <c r="K18" s="11">
        <v>0</v>
      </c>
      <c r="L18" s="11">
        <f t="shared" si="12"/>
        <v>0</v>
      </c>
      <c r="M18" s="11">
        <f t="shared" si="19"/>
        <v>0</v>
      </c>
      <c r="N18" s="59" t="s">
        <v>36</v>
      </c>
      <c r="O18" s="10" t="s">
        <v>112</v>
      </c>
      <c r="P18" s="13" t="s">
        <v>44</v>
      </c>
      <c r="Q18" s="13" t="s">
        <v>44</v>
      </c>
      <c r="R18" s="25" t="s">
        <v>44</v>
      </c>
      <c r="S18" s="20" t="s">
        <v>44</v>
      </c>
      <c r="T18" s="20" t="s">
        <v>44</v>
      </c>
      <c r="U18" s="25" t="s">
        <v>44</v>
      </c>
      <c r="V18" s="25" t="s">
        <v>44</v>
      </c>
      <c r="W18" s="25" t="s">
        <v>45</v>
      </c>
      <c r="X18" s="13"/>
      <c r="Y18" s="11">
        <f>G18+J18</f>
        <v>0</v>
      </c>
      <c r="Z18" s="36" t="e">
        <f t="shared" si="10"/>
        <v>#VALUE!</v>
      </c>
      <c r="AA18" s="11" t="e">
        <f t="shared" si="11"/>
        <v>#VALUE!</v>
      </c>
    </row>
    <row r="19" spans="1:27" ht="203" outlineLevel="2" x14ac:dyDescent="0.35">
      <c r="A19" s="9" t="s">
        <v>119</v>
      </c>
      <c r="B19" s="9" t="s">
        <v>120</v>
      </c>
      <c r="C19" s="19" t="s">
        <v>121</v>
      </c>
      <c r="D19" s="11"/>
      <c r="E19" s="11" t="s">
        <v>94</v>
      </c>
      <c r="F19" s="19">
        <v>2020</v>
      </c>
      <c r="G19" s="14">
        <v>0</v>
      </c>
      <c r="H19" s="14">
        <v>0</v>
      </c>
      <c r="I19" s="11">
        <f t="shared" si="18"/>
        <v>0</v>
      </c>
      <c r="J19" s="10">
        <v>0</v>
      </c>
      <c r="K19" s="11">
        <v>0</v>
      </c>
      <c r="L19" s="11">
        <f t="shared" si="12"/>
        <v>0</v>
      </c>
      <c r="M19" s="11">
        <f t="shared" si="19"/>
        <v>0</v>
      </c>
      <c r="N19" s="59" t="s">
        <v>69</v>
      </c>
      <c r="O19" s="14" t="s">
        <v>122</v>
      </c>
      <c r="P19" s="13" t="s">
        <v>44</v>
      </c>
      <c r="Q19" s="13" t="s">
        <v>44</v>
      </c>
      <c r="R19" s="25" t="s">
        <v>44</v>
      </c>
      <c r="S19" s="20" t="s">
        <v>44</v>
      </c>
      <c r="T19" s="20" t="s">
        <v>44</v>
      </c>
      <c r="U19" s="25" t="s">
        <v>44</v>
      </c>
      <c r="V19" s="25" t="s">
        <v>44</v>
      </c>
      <c r="W19" s="25" t="s">
        <v>45</v>
      </c>
      <c r="X19" s="13"/>
      <c r="Y19" s="11">
        <f>G19+J19</f>
        <v>0</v>
      </c>
      <c r="Z19" s="36" t="e">
        <f t="shared" si="10"/>
        <v>#VALUE!</v>
      </c>
      <c r="AA19" s="11" t="e">
        <f t="shared" si="11"/>
        <v>#VALUE!</v>
      </c>
    </row>
    <row r="20" spans="1:27" ht="29" outlineLevel="2" x14ac:dyDescent="0.35">
      <c r="A20" s="63" t="s">
        <v>123</v>
      </c>
      <c r="B20" s="16" t="s">
        <v>124</v>
      </c>
      <c r="C20" s="8"/>
      <c r="D20" s="64"/>
      <c r="E20" s="64"/>
      <c r="F20" s="69"/>
      <c r="G20" s="36" t="s">
        <v>44</v>
      </c>
      <c r="H20" s="36" t="str">
        <f>H21</f>
        <v>-</v>
      </c>
      <c r="I20" s="36" t="s">
        <v>44</v>
      </c>
      <c r="J20" s="36">
        <f>SUM(J21:J21)</f>
        <v>26000</v>
      </c>
      <c r="K20" s="36">
        <f>K21</f>
        <v>0</v>
      </c>
      <c r="L20" s="36">
        <f>J20-K20</f>
        <v>26000</v>
      </c>
      <c r="M20" s="36">
        <f>L20</f>
        <v>26000</v>
      </c>
      <c r="N20" s="36"/>
      <c r="O20" s="36"/>
      <c r="P20" s="36">
        <f>SUM(P21:P21)</f>
        <v>65000</v>
      </c>
      <c r="Q20" s="36">
        <f>Q21</f>
        <v>0</v>
      </c>
      <c r="R20" s="36">
        <f>R21</f>
        <v>65000</v>
      </c>
      <c r="S20" s="36">
        <f>SUM(S21:S21)</f>
        <v>56000</v>
      </c>
      <c r="T20" s="36">
        <f>T21</f>
        <v>0</v>
      </c>
      <c r="U20" s="36">
        <f>U21</f>
        <v>56000</v>
      </c>
      <c r="V20" s="36">
        <f t="shared" si="22"/>
        <v>121000</v>
      </c>
      <c r="W20" s="36"/>
      <c r="X20" s="36"/>
      <c r="Y20" s="36">
        <f>SUM(J20+P20+S20)</f>
        <v>147000</v>
      </c>
      <c r="Z20" s="36">
        <f>K20+Q20+T20</f>
        <v>0</v>
      </c>
      <c r="AA20" s="36">
        <f t="shared" si="11"/>
        <v>147000</v>
      </c>
    </row>
    <row r="21" spans="1:27" ht="188.5" outlineLevel="1" x14ac:dyDescent="0.35">
      <c r="A21" s="9" t="s">
        <v>125</v>
      </c>
      <c r="B21" s="9" t="s">
        <v>126</v>
      </c>
      <c r="C21" s="19" t="s">
        <v>127</v>
      </c>
      <c r="D21" s="19" t="s">
        <v>41</v>
      </c>
      <c r="E21" s="19" t="s">
        <v>128</v>
      </c>
      <c r="F21" s="12" t="s">
        <v>333</v>
      </c>
      <c r="G21" s="39" t="s">
        <v>44</v>
      </c>
      <c r="H21" s="39" t="s">
        <v>44</v>
      </c>
      <c r="I21" s="39" t="s">
        <v>44</v>
      </c>
      <c r="J21" s="11">
        <v>26000</v>
      </c>
      <c r="K21" s="11">
        <v>0</v>
      </c>
      <c r="L21" s="11">
        <f>J21-K21</f>
        <v>26000</v>
      </c>
      <c r="M21" s="11">
        <f>L21</f>
        <v>26000</v>
      </c>
      <c r="N21" s="21" t="s">
        <v>83</v>
      </c>
      <c r="O21" s="78" t="s">
        <v>129</v>
      </c>
      <c r="P21" s="14">
        <v>65000</v>
      </c>
      <c r="Q21" s="74"/>
      <c r="R21" s="14">
        <f>P21-Q21</f>
        <v>65000</v>
      </c>
      <c r="S21" s="14">
        <v>56000</v>
      </c>
      <c r="T21" s="58"/>
      <c r="U21" s="14">
        <f>S21-T21</f>
        <v>56000</v>
      </c>
      <c r="V21" s="11">
        <f t="shared" si="22"/>
        <v>121000</v>
      </c>
      <c r="W21" s="58"/>
      <c r="X21" s="74"/>
      <c r="Y21" s="11">
        <f>SUM(J21+P21+S21)</f>
        <v>147000</v>
      </c>
      <c r="Z21" s="11">
        <f>SUM(K21+Q21+T21)</f>
        <v>0</v>
      </c>
      <c r="AA21" s="11">
        <f t="shared" si="11"/>
        <v>147000</v>
      </c>
    </row>
    <row r="22" spans="1:27" outlineLevel="1" x14ac:dyDescent="0.35">
      <c r="A22" s="104"/>
      <c r="B22" s="104"/>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row>
    <row r="23" spans="1:27" x14ac:dyDescent="0.35">
      <c r="A23" s="17" t="s">
        <v>130</v>
      </c>
      <c r="B23" s="98" t="s">
        <v>131</v>
      </c>
      <c r="C23" s="99"/>
      <c r="D23" s="33"/>
      <c r="E23" s="18"/>
      <c r="F23" s="66"/>
      <c r="G23" s="34" t="e">
        <f>SUM(#REF!,#REF!,G24)</f>
        <v>#REF!</v>
      </c>
      <c r="H23" s="34" t="e">
        <f>SUM(#REF!,#REF!,H24)</f>
        <v>#REF!</v>
      </c>
      <c r="I23" s="34" t="e">
        <f>G23-H23</f>
        <v>#REF!</v>
      </c>
      <c r="J23" s="34" t="e">
        <f>SUM(#REF!,#REF!,J24)</f>
        <v>#REF!</v>
      </c>
      <c r="K23" s="34" t="e">
        <f>SUM(#REF!,#REF!,K24)</f>
        <v>#REF!</v>
      </c>
      <c r="L23" s="34" t="e">
        <f>J23-K23</f>
        <v>#REF!</v>
      </c>
      <c r="M23" s="34" t="e">
        <f>I23+L23</f>
        <v>#REF!</v>
      </c>
      <c r="N23" s="34"/>
      <c r="O23" s="34"/>
      <c r="P23" s="34" t="e">
        <f>SUM(#REF!,#REF!,P24)</f>
        <v>#REF!</v>
      </c>
      <c r="Q23" s="34" t="e">
        <f>#REF!+#REF!+Q24</f>
        <v>#REF!</v>
      </c>
      <c r="R23" s="34" t="e">
        <f>P23-Q23</f>
        <v>#REF!</v>
      </c>
      <c r="S23" s="34" t="e">
        <f>SUM(#REF!,#REF!,S24)</f>
        <v>#REF!</v>
      </c>
      <c r="T23" s="34">
        <f>SUM(T24:T24)</f>
        <v>0</v>
      </c>
      <c r="U23" s="34" t="e">
        <f>S23-T23</f>
        <v>#REF!</v>
      </c>
      <c r="V23" s="34" t="e">
        <f>R23+U23</f>
        <v>#REF!</v>
      </c>
      <c r="W23" s="34"/>
      <c r="X23" s="34"/>
      <c r="Y23" s="34" t="e">
        <f>G23+J23+P23+S23</f>
        <v>#REF!</v>
      </c>
      <c r="Z23" s="35" t="e">
        <f>H23+K23+Q23+T23</f>
        <v>#REF!</v>
      </c>
      <c r="AA23" s="35" t="e">
        <f>Y23-Z23</f>
        <v>#REF!</v>
      </c>
    </row>
    <row r="24" spans="1:27" ht="58" outlineLevel="2" x14ac:dyDescent="0.35">
      <c r="A24" s="63" t="s">
        <v>201</v>
      </c>
      <c r="B24" s="16" t="s">
        <v>202</v>
      </c>
      <c r="C24" s="8"/>
      <c r="D24" s="64"/>
      <c r="E24" s="64"/>
      <c r="F24" s="69"/>
      <c r="G24" s="36">
        <f>SUM(G25:G26)</f>
        <v>0</v>
      </c>
      <c r="H24" s="36">
        <v>0</v>
      </c>
      <c r="I24" s="36">
        <v>0</v>
      </c>
      <c r="J24" s="36">
        <f>SUM(J25:J26)</f>
        <v>0</v>
      </c>
      <c r="K24" s="36">
        <v>0</v>
      </c>
      <c r="L24" s="36">
        <v>0</v>
      </c>
      <c r="M24" s="36">
        <v>0</v>
      </c>
      <c r="N24" s="36"/>
      <c r="O24" s="36"/>
      <c r="P24" s="36">
        <f>SUM(P25:P26)</f>
        <v>100000</v>
      </c>
      <c r="Q24" s="36">
        <f>SUM(Q25:Q26)</f>
        <v>0</v>
      </c>
      <c r="R24" s="36">
        <f>P24-Q24</f>
        <v>100000</v>
      </c>
      <c r="S24" s="36">
        <f>SUM(S25:S26)</f>
        <v>100000</v>
      </c>
      <c r="T24" s="36">
        <f>SUM(T25:T26)</f>
        <v>0</v>
      </c>
      <c r="U24" s="36">
        <f>S24-T24</f>
        <v>100000</v>
      </c>
      <c r="V24" s="36">
        <f>R24+U24</f>
        <v>200000</v>
      </c>
      <c r="W24" s="36"/>
      <c r="X24" s="36"/>
      <c r="Y24" s="36">
        <f t="shared" ref="Y24:Z26" si="24">G24+J24+P24+S24</f>
        <v>200000</v>
      </c>
      <c r="Z24" s="36">
        <f t="shared" si="24"/>
        <v>0</v>
      </c>
      <c r="AA24" s="36">
        <f t="shared" ref="AA24:AA26" si="25">Y24-Z24</f>
        <v>200000</v>
      </c>
    </row>
    <row r="25" spans="1:27" ht="29" outlineLevel="1" x14ac:dyDescent="0.35">
      <c r="A25" s="9" t="s">
        <v>203</v>
      </c>
      <c r="B25" s="9" t="s">
        <v>204</v>
      </c>
      <c r="C25" s="19" t="s">
        <v>205</v>
      </c>
      <c r="D25" s="11"/>
      <c r="E25" s="11" t="s">
        <v>49</v>
      </c>
      <c r="F25" s="68"/>
      <c r="G25" s="14">
        <v>0</v>
      </c>
      <c r="H25" s="14">
        <v>0</v>
      </c>
      <c r="I25" s="11">
        <v>0</v>
      </c>
      <c r="J25" s="10">
        <v>0</v>
      </c>
      <c r="K25" s="11">
        <v>0</v>
      </c>
      <c r="L25" s="11">
        <v>0</v>
      </c>
      <c r="M25" s="11">
        <v>0</v>
      </c>
      <c r="N25" s="59" t="s">
        <v>69</v>
      </c>
      <c r="O25" s="11" t="s">
        <v>206</v>
      </c>
      <c r="P25" s="14">
        <v>0</v>
      </c>
      <c r="Q25" s="14">
        <v>0</v>
      </c>
      <c r="R25" s="14">
        <f>P25-Q25</f>
        <v>0</v>
      </c>
      <c r="S25" s="14">
        <v>0</v>
      </c>
      <c r="T25" s="14">
        <v>0</v>
      </c>
      <c r="U25" s="14">
        <f>S25-T25</f>
        <v>0</v>
      </c>
      <c r="V25" s="11">
        <f>R25+U25</f>
        <v>0</v>
      </c>
      <c r="W25" s="59" t="s">
        <v>36</v>
      </c>
      <c r="X25" s="80" t="s">
        <v>338</v>
      </c>
      <c r="Y25" s="11">
        <f t="shared" si="24"/>
        <v>0</v>
      </c>
      <c r="Z25" s="11">
        <f t="shared" si="24"/>
        <v>0</v>
      </c>
      <c r="AA25" s="11">
        <f t="shared" si="25"/>
        <v>0</v>
      </c>
    </row>
    <row r="26" spans="1:27" ht="101.5" outlineLevel="1" x14ac:dyDescent="0.35">
      <c r="A26" s="9" t="s">
        <v>207</v>
      </c>
      <c r="B26" s="77" t="s">
        <v>208</v>
      </c>
      <c r="C26" s="10" t="s">
        <v>209</v>
      </c>
      <c r="D26" s="11" t="s">
        <v>210</v>
      </c>
      <c r="E26" s="11" t="s">
        <v>35</v>
      </c>
      <c r="F26" s="68"/>
      <c r="G26" s="14">
        <v>0</v>
      </c>
      <c r="H26" s="14">
        <v>0</v>
      </c>
      <c r="I26" s="11">
        <v>0</v>
      </c>
      <c r="J26" s="10">
        <v>0</v>
      </c>
      <c r="K26" s="11">
        <v>0</v>
      </c>
      <c r="L26" s="11">
        <v>0</v>
      </c>
      <c r="M26" s="11">
        <v>0</v>
      </c>
      <c r="N26" s="75" t="s">
        <v>67</v>
      </c>
      <c r="O26" s="11" t="s">
        <v>211</v>
      </c>
      <c r="P26" s="14">
        <v>100000</v>
      </c>
      <c r="Q26" s="14">
        <v>0</v>
      </c>
      <c r="R26" s="14">
        <f>P26-Q26</f>
        <v>100000</v>
      </c>
      <c r="S26" s="14">
        <v>100000</v>
      </c>
      <c r="T26" s="14">
        <v>0</v>
      </c>
      <c r="U26" s="14">
        <f>S26-T26</f>
        <v>100000</v>
      </c>
      <c r="V26" s="11">
        <f>R26+U26</f>
        <v>200000</v>
      </c>
      <c r="W26" s="43" t="s">
        <v>83</v>
      </c>
      <c r="X26" s="11" t="s">
        <v>339</v>
      </c>
      <c r="Y26" s="11">
        <f t="shared" si="24"/>
        <v>200000</v>
      </c>
      <c r="Z26" s="11">
        <f t="shared" si="24"/>
        <v>0</v>
      </c>
      <c r="AA26" s="11">
        <f t="shared" si="25"/>
        <v>200000</v>
      </c>
    </row>
    <row r="27" spans="1:27" outlineLevel="1" x14ac:dyDescent="0.35">
      <c r="A27" s="105"/>
      <c r="B27" s="105"/>
      <c r="C27" s="105"/>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row>
    <row r="28" spans="1:27" x14ac:dyDescent="0.35">
      <c r="A28" s="17" t="s">
        <v>212</v>
      </c>
      <c r="B28" s="98" t="s">
        <v>213</v>
      </c>
      <c r="C28" s="99"/>
      <c r="D28" s="33"/>
      <c r="E28" s="18"/>
      <c r="F28" s="66"/>
      <c r="G28" s="34">
        <f>SUM(G29,)</f>
        <v>2000</v>
      </c>
      <c r="H28" s="34">
        <f>H29</f>
        <v>11500</v>
      </c>
      <c r="I28" s="34">
        <f>I29</f>
        <v>-9500</v>
      </c>
      <c r="J28" s="34">
        <f>SUM(J29,)</f>
        <v>181500</v>
      </c>
      <c r="K28" s="34">
        <f>K29</f>
        <v>298554.40000000002</v>
      </c>
      <c r="L28" s="34">
        <f>L29</f>
        <v>-117054.40000000002</v>
      </c>
      <c r="M28" s="34">
        <f>M29</f>
        <v>-126554.40000000002</v>
      </c>
      <c r="N28" s="34"/>
      <c r="O28" s="34"/>
      <c r="P28" s="34">
        <f>SUM(P29,)</f>
        <v>28400</v>
      </c>
      <c r="Q28" s="34">
        <f>Q29</f>
        <v>0</v>
      </c>
      <c r="R28" s="34">
        <f>R29</f>
        <v>28400</v>
      </c>
      <c r="S28" s="34">
        <f>SUM(S29,)</f>
        <v>130500</v>
      </c>
      <c r="T28" s="34">
        <f>T29</f>
        <v>146046</v>
      </c>
      <c r="U28" s="34">
        <f>U29</f>
        <v>-15546</v>
      </c>
      <c r="V28" s="34">
        <f>V29</f>
        <v>12854</v>
      </c>
      <c r="W28" s="34"/>
      <c r="X28" s="34"/>
      <c r="Y28" s="34">
        <f>G28+J28+P28+S28</f>
        <v>342400</v>
      </c>
      <c r="Z28" s="35">
        <f>H28+K28+Q28+T28</f>
        <v>456100.4</v>
      </c>
      <c r="AA28" s="35">
        <f>Y28-Z28</f>
        <v>-113700.40000000002</v>
      </c>
    </row>
    <row r="29" spans="1:27" ht="43.5" outlineLevel="2" x14ac:dyDescent="0.35">
      <c r="A29" s="63" t="s">
        <v>214</v>
      </c>
      <c r="B29" s="16" t="s">
        <v>215</v>
      </c>
      <c r="C29" s="8"/>
      <c r="D29" s="64"/>
      <c r="E29" s="64"/>
      <c r="F29" s="69"/>
      <c r="G29" s="36">
        <f>SUM(G30:G35)</f>
        <v>2000</v>
      </c>
      <c r="H29" s="36">
        <f>SUM(H30:H35)</f>
        <v>11500</v>
      </c>
      <c r="I29" s="36">
        <f>G29-H29</f>
        <v>-9500</v>
      </c>
      <c r="J29" s="36">
        <f>SUM(J30:J35)</f>
        <v>181500</v>
      </c>
      <c r="K29" s="36">
        <f>SUM(K30:K35)</f>
        <v>298554.40000000002</v>
      </c>
      <c r="L29" s="36">
        <f>J29-K29</f>
        <v>-117054.40000000002</v>
      </c>
      <c r="M29" s="36">
        <f>SUM(I29+L29)</f>
        <v>-126554.40000000002</v>
      </c>
      <c r="N29" s="36"/>
      <c r="O29" s="36"/>
      <c r="P29" s="36">
        <f>SUM(P30:P35)</f>
        <v>28400</v>
      </c>
      <c r="Q29" s="36">
        <f>SUM(Q30:Q35)</f>
        <v>0</v>
      </c>
      <c r="R29" s="36">
        <f>P29-Q29</f>
        <v>28400</v>
      </c>
      <c r="S29" s="36">
        <f>SUM(S30:S35)</f>
        <v>130500</v>
      </c>
      <c r="T29" s="36">
        <f>SUM(T30:T35)</f>
        <v>146046</v>
      </c>
      <c r="U29" s="36">
        <f>S29-T29</f>
        <v>-15546</v>
      </c>
      <c r="V29" s="36">
        <f>R29+U29</f>
        <v>12854</v>
      </c>
      <c r="W29" s="36"/>
      <c r="X29" s="36"/>
      <c r="Y29" s="36">
        <f>G29+J29+P29+S29</f>
        <v>342400</v>
      </c>
      <c r="Z29" s="36">
        <f t="shared" ref="Z29:Z35" si="26">H29+K29+Q29+T29</f>
        <v>456100.4</v>
      </c>
      <c r="AA29" s="36">
        <f t="shared" ref="AA29:AA34" si="27">Y29-Z29</f>
        <v>-113700.40000000002</v>
      </c>
    </row>
    <row r="30" spans="1:27" ht="29" outlineLevel="1" x14ac:dyDescent="0.35">
      <c r="A30" s="9" t="s">
        <v>216</v>
      </c>
      <c r="B30" s="9" t="s">
        <v>336</v>
      </c>
      <c r="C30" s="19" t="s">
        <v>217</v>
      </c>
      <c r="D30" s="11"/>
      <c r="E30" s="11" t="s">
        <v>94</v>
      </c>
      <c r="F30" s="12">
        <v>2018</v>
      </c>
      <c r="G30" s="14">
        <v>0</v>
      </c>
      <c r="H30" s="14">
        <v>0</v>
      </c>
      <c r="I30" s="11">
        <f>G30-H30</f>
        <v>0</v>
      </c>
      <c r="J30" s="14">
        <v>0</v>
      </c>
      <c r="K30" s="11">
        <v>0</v>
      </c>
      <c r="L30" s="11">
        <f>J30-K30</f>
        <v>0</v>
      </c>
      <c r="M30" s="11">
        <f>SUM(I30+L30)</f>
        <v>0</v>
      </c>
      <c r="N30" s="59" t="s">
        <v>69</v>
      </c>
      <c r="O30" s="11" t="s">
        <v>218</v>
      </c>
      <c r="P30" s="83">
        <v>0</v>
      </c>
      <c r="Q30" s="74"/>
      <c r="R30" s="83">
        <f>P30-Q30</f>
        <v>0</v>
      </c>
      <c r="S30" s="84">
        <v>0</v>
      </c>
      <c r="T30" s="58"/>
      <c r="U30" s="84">
        <f>S30-T30</f>
        <v>0</v>
      </c>
      <c r="V30" s="11">
        <f>R30+U30</f>
        <v>0</v>
      </c>
      <c r="W30" s="73"/>
      <c r="X30" s="73"/>
      <c r="Y30" s="11">
        <f t="shared" ref="Y30:Y35" si="28">SUM(G30:S30)</f>
        <v>0</v>
      </c>
      <c r="Z30" s="11">
        <f t="shared" si="26"/>
        <v>0</v>
      </c>
      <c r="AA30" s="11">
        <f t="shared" si="27"/>
        <v>0</v>
      </c>
    </row>
    <row r="31" spans="1:27" ht="29" outlineLevel="2" x14ac:dyDescent="0.35">
      <c r="A31" s="9" t="s">
        <v>219</v>
      </c>
      <c r="B31" s="9" t="s">
        <v>220</v>
      </c>
      <c r="C31" s="10" t="s">
        <v>221</v>
      </c>
      <c r="D31" s="11"/>
      <c r="E31" s="11" t="s">
        <v>49</v>
      </c>
      <c r="F31" s="12">
        <v>2017</v>
      </c>
      <c r="G31" s="14">
        <v>0</v>
      </c>
      <c r="H31" s="14">
        <v>0</v>
      </c>
      <c r="I31" s="11">
        <f t="shared" ref="I31:I35" si="29">G31-H31</f>
        <v>0</v>
      </c>
      <c r="J31" s="11">
        <v>2500</v>
      </c>
      <c r="K31" s="11">
        <v>0</v>
      </c>
      <c r="L31" s="11">
        <f t="shared" ref="L31:L35" si="30">J31-K31</f>
        <v>2500</v>
      </c>
      <c r="M31" s="11">
        <f t="shared" ref="M31:M35" si="31">SUM(I31+L31)</f>
        <v>2500</v>
      </c>
      <c r="N31" s="59" t="s">
        <v>69</v>
      </c>
      <c r="O31" s="11" t="s">
        <v>222</v>
      </c>
      <c r="P31" s="14">
        <v>0</v>
      </c>
      <c r="Q31" s="74"/>
      <c r="R31" s="14">
        <f t="shared" ref="R31:R35" si="32">P31-Q31</f>
        <v>0</v>
      </c>
      <c r="S31" s="10">
        <v>2500</v>
      </c>
      <c r="T31" s="58"/>
      <c r="U31" s="14">
        <f t="shared" ref="U31:U35" si="33">S31-T31</f>
        <v>2500</v>
      </c>
      <c r="V31" s="14">
        <f t="shared" ref="V31:V35" si="34">R31+U31</f>
        <v>2500</v>
      </c>
      <c r="W31" s="73"/>
      <c r="X31" s="73"/>
      <c r="Y31" s="11">
        <f t="shared" si="28"/>
        <v>10000</v>
      </c>
      <c r="Z31" s="11">
        <f t="shared" si="26"/>
        <v>0</v>
      </c>
      <c r="AA31" s="11">
        <f t="shared" si="27"/>
        <v>10000</v>
      </c>
    </row>
    <row r="32" spans="1:27" ht="43.5" outlineLevel="2" x14ac:dyDescent="0.35">
      <c r="A32" s="9" t="s">
        <v>223</v>
      </c>
      <c r="B32" s="9" t="s">
        <v>224</v>
      </c>
      <c r="C32" s="10" t="s">
        <v>225</v>
      </c>
      <c r="D32" s="11"/>
      <c r="E32" s="11" t="s">
        <v>49</v>
      </c>
      <c r="F32" s="12">
        <v>2017</v>
      </c>
      <c r="G32" s="14">
        <v>2000</v>
      </c>
      <c r="H32" s="14">
        <v>1500</v>
      </c>
      <c r="I32" s="11">
        <f t="shared" si="29"/>
        <v>500</v>
      </c>
      <c r="J32" s="11">
        <v>129000</v>
      </c>
      <c r="K32" s="11">
        <v>125554.4</v>
      </c>
      <c r="L32" s="11">
        <f t="shared" si="30"/>
        <v>3445.6000000000058</v>
      </c>
      <c r="M32" s="11">
        <f t="shared" si="31"/>
        <v>3945.6000000000058</v>
      </c>
      <c r="N32" s="59" t="s">
        <v>69</v>
      </c>
      <c r="O32" s="11" t="s">
        <v>226</v>
      </c>
      <c r="P32" s="14">
        <v>4000</v>
      </c>
      <c r="Q32" s="74"/>
      <c r="R32" s="14">
        <f t="shared" si="32"/>
        <v>4000</v>
      </c>
      <c r="S32" s="14">
        <v>18000</v>
      </c>
      <c r="T32" s="58"/>
      <c r="U32" s="14">
        <f t="shared" si="33"/>
        <v>18000</v>
      </c>
      <c r="V32" s="14">
        <f t="shared" si="34"/>
        <v>22000</v>
      </c>
      <c r="W32" s="73"/>
      <c r="X32" s="73"/>
      <c r="Y32" s="11">
        <f t="shared" si="28"/>
        <v>291945.59999999998</v>
      </c>
      <c r="Z32" s="11">
        <f>H32+K32+Q32+T32</f>
        <v>127054.39999999999</v>
      </c>
      <c r="AA32" s="11">
        <f t="shared" si="27"/>
        <v>164891.19999999998</v>
      </c>
    </row>
    <row r="33" spans="1:27" ht="87" outlineLevel="2" x14ac:dyDescent="0.35">
      <c r="A33" s="9" t="s">
        <v>227</v>
      </c>
      <c r="B33" s="9" t="s">
        <v>228</v>
      </c>
      <c r="C33" s="10" t="s">
        <v>229</v>
      </c>
      <c r="D33" s="11"/>
      <c r="E33" s="11" t="s">
        <v>230</v>
      </c>
      <c r="F33" s="12"/>
      <c r="G33" s="14">
        <v>0</v>
      </c>
      <c r="H33" s="14">
        <v>0</v>
      </c>
      <c r="I33" s="11">
        <f t="shared" si="29"/>
        <v>0</v>
      </c>
      <c r="J33" s="11">
        <v>50000</v>
      </c>
      <c r="K33" s="11">
        <v>173000</v>
      </c>
      <c r="L33" s="11">
        <f t="shared" si="30"/>
        <v>-123000</v>
      </c>
      <c r="M33" s="11">
        <f t="shared" si="31"/>
        <v>-123000</v>
      </c>
      <c r="N33" s="59" t="s">
        <v>69</v>
      </c>
      <c r="O33" s="11"/>
      <c r="P33" s="14">
        <v>20000</v>
      </c>
      <c r="Q33" s="14">
        <v>0</v>
      </c>
      <c r="R33" s="14">
        <f t="shared" si="32"/>
        <v>20000</v>
      </c>
      <c r="S33" s="14">
        <v>110000</v>
      </c>
      <c r="T33" s="14">
        <f>9046+33000+14000+36000+54000</f>
        <v>146046</v>
      </c>
      <c r="U33" s="10">
        <f t="shared" si="33"/>
        <v>-36046</v>
      </c>
      <c r="V33" s="11">
        <f t="shared" si="34"/>
        <v>-16046</v>
      </c>
      <c r="W33" s="59" t="s">
        <v>351</v>
      </c>
      <c r="X33" s="74" t="s">
        <v>352</v>
      </c>
      <c r="Y33" s="11">
        <f t="shared" si="28"/>
        <v>127000</v>
      </c>
      <c r="Z33" s="11">
        <f t="shared" ref="Z33" si="35">H33+K33+Q33+T33</f>
        <v>319046</v>
      </c>
      <c r="AA33" s="11">
        <f t="shared" si="27"/>
        <v>-192046</v>
      </c>
    </row>
    <row r="34" spans="1:27" ht="72.5" outlineLevel="1" x14ac:dyDescent="0.35">
      <c r="A34" s="81" t="s">
        <v>231</v>
      </c>
      <c r="B34" s="9" t="s">
        <v>232</v>
      </c>
      <c r="C34" s="10" t="s">
        <v>233</v>
      </c>
      <c r="D34" s="11"/>
      <c r="E34" s="11" t="s">
        <v>42</v>
      </c>
      <c r="F34" s="12">
        <v>2019</v>
      </c>
      <c r="G34" s="13" t="s">
        <v>44</v>
      </c>
      <c r="H34" s="13" t="s">
        <v>44</v>
      </c>
      <c r="I34" s="25" t="s">
        <v>44</v>
      </c>
      <c r="J34" s="11">
        <v>0</v>
      </c>
      <c r="K34" s="11">
        <v>0</v>
      </c>
      <c r="L34" s="11">
        <v>0</v>
      </c>
      <c r="M34" s="11">
        <f>L34</f>
        <v>0</v>
      </c>
      <c r="N34" s="59" t="s">
        <v>234</v>
      </c>
      <c r="O34" s="82" t="s">
        <v>235</v>
      </c>
      <c r="P34" s="14">
        <v>4400</v>
      </c>
      <c r="Q34" s="74"/>
      <c r="R34" s="14">
        <f t="shared" si="32"/>
        <v>4400</v>
      </c>
      <c r="S34" s="14">
        <v>0</v>
      </c>
      <c r="T34" s="58"/>
      <c r="U34" s="10">
        <f t="shared" si="33"/>
        <v>0</v>
      </c>
      <c r="V34" s="11">
        <f t="shared" si="34"/>
        <v>4400</v>
      </c>
      <c r="W34" s="74"/>
      <c r="X34" s="74"/>
      <c r="Y34" s="11">
        <f t="shared" si="28"/>
        <v>8800</v>
      </c>
      <c r="Z34" s="11">
        <f>Q34+T34</f>
        <v>0</v>
      </c>
      <c r="AA34" s="11">
        <f t="shared" si="27"/>
        <v>8800</v>
      </c>
    </row>
    <row r="35" spans="1:27" ht="43.5" outlineLevel="2" x14ac:dyDescent="0.35">
      <c r="A35" s="9" t="s">
        <v>240</v>
      </c>
      <c r="B35" s="9" t="s">
        <v>241</v>
      </c>
      <c r="C35" s="10" t="s">
        <v>242</v>
      </c>
      <c r="D35" s="11"/>
      <c r="E35" s="11" t="s">
        <v>49</v>
      </c>
      <c r="F35" s="12">
        <v>2018</v>
      </c>
      <c r="G35" s="11">
        <v>0</v>
      </c>
      <c r="H35" s="11">
        <v>10000</v>
      </c>
      <c r="I35" s="11">
        <f t="shared" si="29"/>
        <v>-10000</v>
      </c>
      <c r="J35" s="11">
        <v>0</v>
      </c>
      <c r="K35" s="11">
        <v>0</v>
      </c>
      <c r="L35" s="11">
        <f t="shared" si="30"/>
        <v>0</v>
      </c>
      <c r="M35" s="11">
        <f t="shared" si="31"/>
        <v>-10000</v>
      </c>
      <c r="N35" s="59" t="s">
        <v>69</v>
      </c>
      <c r="O35" s="11"/>
      <c r="P35" s="14">
        <v>0</v>
      </c>
      <c r="Q35" s="74"/>
      <c r="R35" s="14">
        <f t="shared" si="32"/>
        <v>0</v>
      </c>
      <c r="S35" s="14">
        <v>0</v>
      </c>
      <c r="T35" s="58"/>
      <c r="U35" s="10">
        <f t="shared" si="33"/>
        <v>0</v>
      </c>
      <c r="V35" s="11">
        <f t="shared" si="34"/>
        <v>0</v>
      </c>
      <c r="W35" s="73"/>
      <c r="X35" s="73"/>
      <c r="Y35" s="11">
        <f t="shared" si="28"/>
        <v>-10000</v>
      </c>
      <c r="Z35" s="11">
        <f t="shared" si="26"/>
        <v>10000</v>
      </c>
      <c r="AA35" s="11">
        <f>Y35+Z35</f>
        <v>0</v>
      </c>
    </row>
    <row r="36" spans="1:27" outlineLevel="2" x14ac:dyDescent="0.35">
      <c r="A36" s="1"/>
      <c r="B36" s="1"/>
      <c r="C36" s="2"/>
      <c r="D36" s="3"/>
      <c r="E36" s="3"/>
      <c r="F36" s="4"/>
      <c r="G36" s="3"/>
      <c r="H36" s="3"/>
      <c r="I36" s="3"/>
      <c r="J36" s="3"/>
      <c r="K36" s="3"/>
      <c r="L36" s="3"/>
      <c r="M36" s="3"/>
      <c r="N36" s="3"/>
      <c r="O36" s="3"/>
      <c r="P36" s="3"/>
      <c r="Q36" s="3"/>
      <c r="R36" s="3"/>
      <c r="S36" s="3"/>
      <c r="T36" s="3"/>
      <c r="U36" s="3"/>
      <c r="V36" s="3"/>
      <c r="W36" s="3"/>
      <c r="X36" s="3"/>
      <c r="Y36" s="3"/>
      <c r="Z36" s="44"/>
      <c r="AA36" s="44"/>
    </row>
    <row r="37" spans="1:27" x14ac:dyDescent="0.35">
      <c r="A37" s="17" t="s">
        <v>243</v>
      </c>
      <c r="B37" s="98" t="s">
        <v>244</v>
      </c>
      <c r="C37" s="99"/>
      <c r="D37" s="33"/>
      <c r="E37" s="18"/>
      <c r="F37" s="66"/>
      <c r="G37" s="34">
        <f>SUM(G38)</f>
        <v>0</v>
      </c>
      <c r="H37" s="34">
        <f>H38</f>
        <v>0</v>
      </c>
      <c r="I37" s="34">
        <f>I38</f>
        <v>0</v>
      </c>
      <c r="J37" s="34">
        <f>SUM(J38)</f>
        <v>100000</v>
      </c>
      <c r="K37" s="34">
        <f>K38</f>
        <v>81600</v>
      </c>
      <c r="L37" s="34">
        <f>L38</f>
        <v>18400</v>
      </c>
      <c r="M37" s="34">
        <f>M38</f>
        <v>18400</v>
      </c>
      <c r="N37" s="34"/>
      <c r="O37" s="34"/>
      <c r="P37" s="34">
        <f>SUM(P38)</f>
        <v>750000</v>
      </c>
      <c r="Q37" s="34">
        <f>Q38</f>
        <v>0</v>
      </c>
      <c r="R37" s="34">
        <f>R38</f>
        <v>750000</v>
      </c>
      <c r="S37" s="34">
        <f>SUM(S38)</f>
        <v>630000</v>
      </c>
      <c r="T37" s="34">
        <f>T38</f>
        <v>24000</v>
      </c>
      <c r="U37" s="34">
        <f>U38</f>
        <v>606000</v>
      </c>
      <c r="V37" s="34">
        <f>V38</f>
        <v>1356000</v>
      </c>
      <c r="W37" s="34"/>
      <c r="X37" s="34"/>
      <c r="Y37" s="34">
        <f>G37+J37+P37+S37</f>
        <v>1480000</v>
      </c>
      <c r="Z37" s="35">
        <f>H37+K37+Q37+T37</f>
        <v>105600</v>
      </c>
      <c r="AA37" s="35">
        <f>Y37-Z37</f>
        <v>1374400</v>
      </c>
    </row>
    <row r="38" spans="1:27" ht="29" outlineLevel="2" x14ac:dyDescent="0.35">
      <c r="A38" s="63" t="s">
        <v>245</v>
      </c>
      <c r="B38" s="16" t="s">
        <v>246</v>
      </c>
      <c r="C38" s="8"/>
      <c r="D38" s="64"/>
      <c r="E38" s="64"/>
      <c r="F38" s="69"/>
      <c r="G38" s="36">
        <f>SUM(G39:G41)</f>
        <v>0</v>
      </c>
      <c r="H38" s="36">
        <f>SUM(H39:H41)</f>
        <v>0</v>
      </c>
      <c r="I38" s="36">
        <f>G38-H38</f>
        <v>0</v>
      </c>
      <c r="J38" s="36">
        <f>SUM(J39:J41)</f>
        <v>100000</v>
      </c>
      <c r="K38" s="36">
        <f>SUM(K39:K41)</f>
        <v>81600</v>
      </c>
      <c r="L38" s="36">
        <f>J38-K38</f>
        <v>18400</v>
      </c>
      <c r="M38" s="36">
        <f>SUM(I38,L38)</f>
        <v>18400</v>
      </c>
      <c r="N38" s="36"/>
      <c r="O38" s="36"/>
      <c r="P38" s="36">
        <f>SUM(P39:P41)</f>
        <v>750000</v>
      </c>
      <c r="Q38" s="36">
        <f>SUM(Q39:Q41)</f>
        <v>0</v>
      </c>
      <c r="R38" s="36">
        <f>P38-Q38</f>
        <v>750000</v>
      </c>
      <c r="S38" s="36">
        <f>SUM(S39:S41)</f>
        <v>630000</v>
      </c>
      <c r="T38" s="36">
        <f>SUM(T39:T41)</f>
        <v>24000</v>
      </c>
      <c r="U38" s="36">
        <f>S38-T38</f>
        <v>606000</v>
      </c>
      <c r="V38" s="36">
        <f>R38+U38</f>
        <v>1356000</v>
      </c>
      <c r="W38" s="36"/>
      <c r="X38" s="36"/>
      <c r="Y38" s="36">
        <f t="shared" ref="Y38:Z39" si="36">G38+J38+P38+S38</f>
        <v>1480000</v>
      </c>
      <c r="Z38" s="36">
        <f t="shared" si="36"/>
        <v>105600</v>
      </c>
      <c r="AA38" s="36">
        <f t="shared" ref="AA38:AA41" si="37">Y38-Z38</f>
        <v>1374400</v>
      </c>
    </row>
    <row r="39" spans="1:27" ht="159.5" x14ac:dyDescent="0.35">
      <c r="A39" s="9" t="s">
        <v>257</v>
      </c>
      <c r="B39" s="9" t="s">
        <v>258</v>
      </c>
      <c r="C39" s="10" t="s">
        <v>259</v>
      </c>
      <c r="D39" s="11" t="s">
        <v>41</v>
      </c>
      <c r="E39" s="11" t="s">
        <v>260</v>
      </c>
      <c r="F39" s="68"/>
      <c r="G39" s="14">
        <v>0</v>
      </c>
      <c r="H39" s="14">
        <v>0</v>
      </c>
      <c r="I39" s="11">
        <f t="shared" ref="I39:I41" si="38">G39-H39</f>
        <v>0</v>
      </c>
      <c r="J39" s="10">
        <v>0</v>
      </c>
      <c r="K39" s="11">
        <v>0</v>
      </c>
      <c r="L39" s="11">
        <f t="shared" ref="L39:L41" si="39">J39-K39</f>
        <v>0</v>
      </c>
      <c r="M39" s="11">
        <f t="shared" ref="M39:M41" si="40">I39+L39</f>
        <v>0</v>
      </c>
      <c r="N39" s="43" t="s">
        <v>83</v>
      </c>
      <c r="O39" s="11" t="s">
        <v>261</v>
      </c>
      <c r="P39" s="14">
        <v>600000</v>
      </c>
      <c r="Q39" s="14">
        <v>0</v>
      </c>
      <c r="R39" s="14">
        <f t="shared" ref="R39:R40" si="41">P39-Q39</f>
        <v>600000</v>
      </c>
      <c r="S39" s="14">
        <v>600000</v>
      </c>
      <c r="T39" s="83">
        <v>24000</v>
      </c>
      <c r="U39" s="14">
        <f t="shared" ref="U39:U41" si="42">S39-T39</f>
        <v>576000</v>
      </c>
      <c r="V39" s="11">
        <f t="shared" ref="V39" si="43">R39+U39</f>
        <v>1176000</v>
      </c>
      <c r="W39" s="75" t="s">
        <v>67</v>
      </c>
      <c r="X39" s="80" t="s">
        <v>348</v>
      </c>
      <c r="Y39" s="11">
        <f t="shared" si="36"/>
        <v>1200000</v>
      </c>
      <c r="Z39" s="11">
        <f t="shared" si="36"/>
        <v>24000</v>
      </c>
      <c r="AA39" s="11">
        <f t="shared" si="37"/>
        <v>1176000</v>
      </c>
    </row>
    <row r="40" spans="1:27" ht="43.5" outlineLevel="2" x14ac:dyDescent="0.35">
      <c r="A40" s="9" t="s">
        <v>262</v>
      </c>
      <c r="B40" s="9" t="s">
        <v>263</v>
      </c>
      <c r="C40" s="10" t="s">
        <v>264</v>
      </c>
      <c r="D40" s="11"/>
      <c r="E40" s="11" t="s">
        <v>265</v>
      </c>
      <c r="F40" s="68"/>
      <c r="G40" s="14">
        <v>0</v>
      </c>
      <c r="H40" s="14">
        <v>0</v>
      </c>
      <c r="I40" s="11">
        <f t="shared" si="38"/>
        <v>0</v>
      </c>
      <c r="J40" s="10">
        <v>100000</v>
      </c>
      <c r="K40" s="11">
        <v>81600</v>
      </c>
      <c r="L40" s="11">
        <f t="shared" si="39"/>
        <v>18400</v>
      </c>
      <c r="M40" s="11">
        <f t="shared" si="40"/>
        <v>18400</v>
      </c>
      <c r="N40" s="59" t="s">
        <v>69</v>
      </c>
      <c r="O40" s="11" t="s">
        <v>266</v>
      </c>
      <c r="P40" s="14">
        <v>150000</v>
      </c>
      <c r="Q40" s="74"/>
      <c r="R40" s="14">
        <f t="shared" si="41"/>
        <v>150000</v>
      </c>
      <c r="S40" s="13" t="s">
        <v>44</v>
      </c>
      <c r="T40" s="13" t="s">
        <v>44</v>
      </c>
      <c r="U40" s="13" t="s">
        <v>44</v>
      </c>
      <c r="V40" s="11">
        <f>R40</f>
        <v>150000</v>
      </c>
      <c r="W40" s="59" t="s">
        <v>69</v>
      </c>
      <c r="X40" s="3" t="s">
        <v>267</v>
      </c>
      <c r="Y40" s="11">
        <f>G40+J40+P40</f>
        <v>250000</v>
      </c>
      <c r="Z40" s="11">
        <f>H40+K40+Q40</f>
        <v>81600</v>
      </c>
      <c r="AA40" s="11">
        <f t="shared" si="37"/>
        <v>168400</v>
      </c>
    </row>
    <row r="41" spans="1:27" ht="87" outlineLevel="1" x14ac:dyDescent="0.35">
      <c r="A41" s="9" t="s">
        <v>268</v>
      </c>
      <c r="B41" s="9" t="s">
        <v>269</v>
      </c>
      <c r="C41" s="10" t="s">
        <v>270</v>
      </c>
      <c r="D41" s="85"/>
      <c r="E41" s="10" t="s">
        <v>94</v>
      </c>
      <c r="F41" s="86"/>
      <c r="G41" s="14">
        <v>0</v>
      </c>
      <c r="H41" s="14">
        <v>0</v>
      </c>
      <c r="I41" s="11">
        <f t="shared" si="38"/>
        <v>0</v>
      </c>
      <c r="J41" s="10">
        <v>0</v>
      </c>
      <c r="K41" s="11">
        <v>0</v>
      </c>
      <c r="L41" s="11">
        <f t="shared" si="39"/>
        <v>0</v>
      </c>
      <c r="M41" s="11">
        <f t="shared" si="40"/>
        <v>0</v>
      </c>
      <c r="N41" s="59" t="s">
        <v>83</v>
      </c>
      <c r="O41" s="11" t="s">
        <v>271</v>
      </c>
      <c r="P41" s="24" t="s">
        <v>44</v>
      </c>
      <c r="Q41" s="88" t="s">
        <v>44</v>
      </c>
      <c r="R41" s="24" t="s">
        <v>44</v>
      </c>
      <c r="S41" s="14">
        <v>30000</v>
      </c>
      <c r="T41" s="74"/>
      <c r="U41" s="14">
        <f t="shared" si="42"/>
        <v>30000</v>
      </c>
      <c r="V41" s="11">
        <f>U41</f>
        <v>30000</v>
      </c>
      <c r="W41" s="73"/>
      <c r="X41" s="73"/>
      <c r="Y41" s="11">
        <f>G41+J41+S41</f>
        <v>30000</v>
      </c>
      <c r="Z41" s="11">
        <f>H41+K41+T41</f>
        <v>0</v>
      </c>
      <c r="AA41" s="11">
        <f t="shared" si="37"/>
        <v>30000</v>
      </c>
    </row>
    <row r="42" spans="1:27" x14ac:dyDescent="0.35">
      <c r="A42" s="100"/>
      <c r="B42" s="100"/>
      <c r="C42" s="100"/>
      <c r="D42" s="100"/>
      <c r="E42" s="100"/>
      <c r="F42" s="100"/>
      <c r="G42" s="100"/>
      <c r="H42" s="100"/>
      <c r="I42" s="100"/>
      <c r="J42" s="100"/>
      <c r="K42" s="100"/>
      <c r="L42" s="100"/>
      <c r="M42" s="100"/>
      <c r="N42" s="100"/>
      <c r="O42" s="100"/>
      <c r="P42" s="100"/>
      <c r="Q42" s="100"/>
      <c r="R42" s="100"/>
      <c r="S42" s="100"/>
      <c r="T42" s="100"/>
      <c r="U42" s="100"/>
      <c r="V42" s="100"/>
      <c r="W42" s="100"/>
      <c r="X42" s="100"/>
      <c r="Y42" s="100"/>
      <c r="Z42" s="100"/>
      <c r="AA42" s="100"/>
    </row>
    <row r="43" spans="1:27" x14ac:dyDescent="0.35">
      <c r="A43" s="17" t="s">
        <v>286</v>
      </c>
      <c r="B43" s="98" t="s">
        <v>287</v>
      </c>
      <c r="C43" s="99"/>
      <c r="D43" s="33"/>
      <c r="E43" s="18"/>
      <c r="F43" s="66"/>
      <c r="G43" s="34">
        <f>SUM(G44,G47,G49)</f>
        <v>0</v>
      </c>
      <c r="H43" s="34">
        <v>0</v>
      </c>
      <c r="I43" s="34">
        <v>0</v>
      </c>
      <c r="J43" s="34">
        <f>SUM(J44,J47,J49)</f>
        <v>0</v>
      </c>
      <c r="K43" s="34">
        <v>0</v>
      </c>
      <c r="L43" s="34">
        <v>0</v>
      </c>
      <c r="M43" s="34">
        <v>0</v>
      </c>
      <c r="N43" s="34"/>
      <c r="O43" s="34"/>
      <c r="P43" s="34">
        <f>SUM(P44,P47,P49)</f>
        <v>35000</v>
      </c>
      <c r="Q43" s="34">
        <f>SUM(Q44:Q50)</f>
        <v>0</v>
      </c>
      <c r="R43" s="34">
        <f t="shared" ref="R43:R50" si="44">P43-Q43</f>
        <v>35000</v>
      </c>
      <c r="S43" s="34">
        <f>SUM(S44,S47,S49)</f>
        <v>31000</v>
      </c>
      <c r="T43" s="34">
        <f>SUM(T44:T49)</f>
        <v>0</v>
      </c>
      <c r="U43" s="34">
        <f t="shared" ref="U43:U50" si="45">S43-T43</f>
        <v>31000</v>
      </c>
      <c r="V43" s="34">
        <f t="shared" ref="V43:V50" si="46">R43+U43</f>
        <v>66000</v>
      </c>
      <c r="W43" s="34"/>
      <c r="X43" s="34"/>
      <c r="Y43" s="34">
        <f>G43+J43+P43+S43</f>
        <v>66000</v>
      </c>
      <c r="Z43" s="35">
        <f>H43+K43+Q43+T43</f>
        <v>0</v>
      </c>
      <c r="AA43" s="35">
        <f>Y43-Z43</f>
        <v>66000</v>
      </c>
    </row>
    <row r="44" spans="1:27" ht="43.5" outlineLevel="2" x14ac:dyDescent="0.35">
      <c r="A44" s="63" t="s">
        <v>288</v>
      </c>
      <c r="B44" s="16" t="s">
        <v>289</v>
      </c>
      <c r="C44" s="8"/>
      <c r="D44" s="64"/>
      <c r="E44" s="64"/>
      <c r="F44" s="69"/>
      <c r="G44" s="36">
        <f>SUM(G45:G46)</f>
        <v>0</v>
      </c>
      <c r="H44" s="36">
        <v>0</v>
      </c>
      <c r="I44" s="36">
        <v>0</v>
      </c>
      <c r="J44" s="36">
        <f>SUM(J45:J46)</f>
        <v>0</v>
      </c>
      <c r="K44" s="36">
        <v>0</v>
      </c>
      <c r="L44" s="36">
        <v>0</v>
      </c>
      <c r="M44" s="36">
        <v>0</v>
      </c>
      <c r="N44" s="36"/>
      <c r="O44" s="36"/>
      <c r="P44" s="36">
        <v>10000</v>
      </c>
      <c r="Q44" s="36">
        <f>SUM(Q45:Q46)</f>
        <v>0</v>
      </c>
      <c r="R44" s="36">
        <f t="shared" si="44"/>
        <v>10000</v>
      </c>
      <c r="S44" s="36">
        <v>10000</v>
      </c>
      <c r="T44" s="36">
        <f>SUM(T45:T46)</f>
        <v>0</v>
      </c>
      <c r="U44" s="36">
        <f t="shared" si="45"/>
        <v>10000</v>
      </c>
      <c r="V44" s="36">
        <f t="shared" si="46"/>
        <v>20000</v>
      </c>
      <c r="W44" s="36"/>
      <c r="X44" s="36"/>
      <c r="Y44" s="36">
        <f t="shared" ref="Y44:Z50" si="47">G44+J44+P44+S44</f>
        <v>20000</v>
      </c>
      <c r="Z44" s="36">
        <f t="shared" si="47"/>
        <v>0</v>
      </c>
      <c r="AA44" s="36">
        <f t="shared" ref="AA44:AA50" si="48">Y44-Z44</f>
        <v>20000</v>
      </c>
    </row>
    <row r="45" spans="1:27" ht="116" x14ac:dyDescent="0.35">
      <c r="A45" s="9" t="s">
        <v>290</v>
      </c>
      <c r="B45" s="9" t="s">
        <v>291</v>
      </c>
      <c r="C45" s="10" t="s">
        <v>292</v>
      </c>
      <c r="D45" s="11"/>
      <c r="E45" s="10" t="s">
        <v>293</v>
      </c>
      <c r="F45" s="68"/>
      <c r="G45" s="14">
        <v>0</v>
      </c>
      <c r="H45" s="14">
        <v>0</v>
      </c>
      <c r="I45" s="11">
        <v>0</v>
      </c>
      <c r="J45" s="10">
        <v>0</v>
      </c>
      <c r="K45" s="11">
        <v>0</v>
      </c>
      <c r="L45" s="11">
        <v>0</v>
      </c>
      <c r="M45" s="11">
        <v>0</v>
      </c>
      <c r="N45" s="75" t="s">
        <v>67</v>
      </c>
      <c r="O45" s="11" t="s">
        <v>294</v>
      </c>
      <c r="P45" s="14">
        <v>0</v>
      </c>
      <c r="Q45" s="14">
        <v>0</v>
      </c>
      <c r="R45" s="14">
        <f t="shared" si="44"/>
        <v>0</v>
      </c>
      <c r="S45" s="10">
        <v>0</v>
      </c>
      <c r="T45" s="58"/>
      <c r="U45" s="10">
        <f t="shared" si="45"/>
        <v>0</v>
      </c>
      <c r="V45" s="22">
        <f t="shared" si="46"/>
        <v>0</v>
      </c>
      <c r="W45" s="73"/>
      <c r="X45" s="73"/>
      <c r="Y45" s="22">
        <f t="shared" si="47"/>
        <v>0</v>
      </c>
      <c r="Z45" s="22">
        <f t="shared" si="47"/>
        <v>0</v>
      </c>
      <c r="AA45" s="22">
        <f t="shared" si="48"/>
        <v>0</v>
      </c>
    </row>
    <row r="46" spans="1:27" ht="145" x14ac:dyDescent="0.35">
      <c r="A46" s="9" t="s">
        <v>295</v>
      </c>
      <c r="B46" s="9" t="s">
        <v>296</v>
      </c>
      <c r="C46" s="10" t="s">
        <v>297</v>
      </c>
      <c r="D46" s="11"/>
      <c r="E46" s="10" t="s">
        <v>293</v>
      </c>
      <c r="F46" s="68"/>
      <c r="G46" s="11">
        <v>0</v>
      </c>
      <c r="H46" s="11">
        <v>0</v>
      </c>
      <c r="I46" s="11">
        <v>0</v>
      </c>
      <c r="J46" s="11">
        <v>0</v>
      </c>
      <c r="K46" s="11">
        <v>0</v>
      </c>
      <c r="L46" s="11">
        <v>0</v>
      </c>
      <c r="M46" s="11">
        <v>0</v>
      </c>
      <c r="N46" s="75" t="s">
        <v>67</v>
      </c>
      <c r="O46" s="11" t="s">
        <v>298</v>
      </c>
      <c r="P46" s="14">
        <v>10000</v>
      </c>
      <c r="Q46" s="74"/>
      <c r="R46" s="14">
        <f t="shared" si="44"/>
        <v>10000</v>
      </c>
      <c r="S46" s="10">
        <v>10000</v>
      </c>
      <c r="T46" s="58"/>
      <c r="U46" s="10">
        <f t="shared" si="45"/>
        <v>10000</v>
      </c>
      <c r="V46" s="22">
        <f t="shared" si="46"/>
        <v>20000</v>
      </c>
      <c r="W46" s="73"/>
      <c r="X46" s="73"/>
      <c r="Y46" s="22">
        <f t="shared" si="47"/>
        <v>20000</v>
      </c>
      <c r="Z46" s="22">
        <f t="shared" si="47"/>
        <v>0</v>
      </c>
      <c r="AA46" s="22">
        <f t="shared" si="48"/>
        <v>20000</v>
      </c>
    </row>
    <row r="47" spans="1:27" ht="101.5" outlineLevel="2" x14ac:dyDescent="0.35">
      <c r="A47" s="63" t="s">
        <v>299</v>
      </c>
      <c r="B47" s="16" t="s">
        <v>300</v>
      </c>
      <c r="C47" s="8"/>
      <c r="D47" s="64"/>
      <c r="E47" s="64"/>
      <c r="F47" s="69"/>
      <c r="G47" s="36">
        <f>SUM(G48)</f>
        <v>0</v>
      </c>
      <c r="H47" s="36">
        <v>0</v>
      </c>
      <c r="I47" s="36">
        <v>0</v>
      </c>
      <c r="J47" s="36">
        <f>SUM(J48)</f>
        <v>0</v>
      </c>
      <c r="K47" s="36">
        <v>0</v>
      </c>
      <c r="L47" s="36">
        <v>0</v>
      </c>
      <c r="M47" s="36">
        <v>0</v>
      </c>
      <c r="N47" s="36"/>
      <c r="O47" s="36"/>
      <c r="P47" s="36">
        <v>10000</v>
      </c>
      <c r="Q47" s="36">
        <f>SUM(Q48:Q48)</f>
        <v>0</v>
      </c>
      <c r="R47" s="36">
        <f t="shared" si="44"/>
        <v>10000</v>
      </c>
      <c r="S47" s="36">
        <v>6000</v>
      </c>
      <c r="T47" s="36">
        <f>SUM(T48:T48)</f>
        <v>0</v>
      </c>
      <c r="U47" s="36">
        <f t="shared" si="45"/>
        <v>6000</v>
      </c>
      <c r="V47" s="36">
        <f t="shared" si="46"/>
        <v>16000</v>
      </c>
      <c r="W47" s="36"/>
      <c r="X47" s="36"/>
      <c r="Y47" s="36">
        <f t="shared" si="47"/>
        <v>16000</v>
      </c>
      <c r="Z47" s="36">
        <f t="shared" si="47"/>
        <v>0</v>
      </c>
      <c r="AA47" s="36">
        <f t="shared" si="48"/>
        <v>16000</v>
      </c>
    </row>
    <row r="48" spans="1:27" ht="145" x14ac:dyDescent="0.35">
      <c r="A48" s="9" t="s">
        <v>305</v>
      </c>
      <c r="B48" s="9" t="s">
        <v>306</v>
      </c>
      <c r="C48" s="10" t="s">
        <v>307</v>
      </c>
      <c r="D48" s="11"/>
      <c r="E48" s="10" t="s">
        <v>308</v>
      </c>
      <c r="F48" s="68"/>
      <c r="G48" s="11">
        <v>0</v>
      </c>
      <c r="H48" s="11">
        <v>0</v>
      </c>
      <c r="I48" s="11">
        <v>0</v>
      </c>
      <c r="J48" s="11">
        <v>0</v>
      </c>
      <c r="K48" s="11">
        <v>0</v>
      </c>
      <c r="L48" s="11">
        <v>0</v>
      </c>
      <c r="M48" s="11">
        <v>0</v>
      </c>
      <c r="N48" s="75" t="s">
        <v>67</v>
      </c>
      <c r="O48" s="11" t="s">
        <v>309</v>
      </c>
      <c r="P48" s="14">
        <v>10000</v>
      </c>
      <c r="Q48" s="74"/>
      <c r="R48" s="14">
        <f t="shared" si="44"/>
        <v>10000</v>
      </c>
      <c r="S48" s="10">
        <v>6000</v>
      </c>
      <c r="T48" s="58"/>
      <c r="U48" s="10">
        <f t="shared" si="45"/>
        <v>6000</v>
      </c>
      <c r="V48" s="11">
        <f t="shared" si="46"/>
        <v>16000</v>
      </c>
      <c r="W48" s="73"/>
      <c r="X48" s="73"/>
      <c r="Y48" s="11">
        <f t="shared" si="47"/>
        <v>16000</v>
      </c>
      <c r="Z48" s="11">
        <f t="shared" si="47"/>
        <v>0</v>
      </c>
      <c r="AA48" s="11">
        <f t="shared" si="48"/>
        <v>16000</v>
      </c>
    </row>
    <row r="49" spans="1:27" ht="43.5" outlineLevel="2" x14ac:dyDescent="0.35">
      <c r="A49" s="63" t="s">
        <v>310</v>
      </c>
      <c r="B49" s="16" t="s">
        <v>311</v>
      </c>
      <c r="C49" s="8"/>
      <c r="D49" s="64"/>
      <c r="E49" s="64"/>
      <c r="F49" s="69"/>
      <c r="G49" s="36">
        <f>SUM(G50:G50)</f>
        <v>0</v>
      </c>
      <c r="H49" s="36">
        <v>0</v>
      </c>
      <c r="I49" s="36">
        <v>0</v>
      </c>
      <c r="J49" s="36">
        <v>0</v>
      </c>
      <c r="K49" s="36">
        <v>0</v>
      </c>
      <c r="L49" s="36">
        <v>0</v>
      </c>
      <c r="M49" s="36">
        <v>0</v>
      </c>
      <c r="N49" s="36"/>
      <c r="O49" s="36"/>
      <c r="P49" s="36">
        <f>P50</f>
        <v>15000</v>
      </c>
      <c r="Q49" s="36">
        <f>Q50</f>
        <v>0</v>
      </c>
      <c r="R49" s="36">
        <f t="shared" si="44"/>
        <v>15000</v>
      </c>
      <c r="S49" s="36">
        <f>S50</f>
        <v>15000</v>
      </c>
      <c r="T49" s="36">
        <f>T50</f>
        <v>0</v>
      </c>
      <c r="U49" s="36">
        <f t="shared" si="45"/>
        <v>15000</v>
      </c>
      <c r="V49" s="36">
        <f t="shared" si="46"/>
        <v>30000</v>
      </c>
      <c r="W49" s="36"/>
      <c r="X49" s="36"/>
      <c r="Y49" s="36">
        <f t="shared" si="47"/>
        <v>30000</v>
      </c>
      <c r="Z49" s="36">
        <f t="shared" si="47"/>
        <v>0</v>
      </c>
      <c r="AA49" s="36">
        <f t="shared" si="48"/>
        <v>30000</v>
      </c>
    </row>
    <row r="50" spans="1:27" ht="29" x14ac:dyDescent="0.35">
      <c r="A50" s="9" t="s">
        <v>312</v>
      </c>
      <c r="B50" s="9" t="s">
        <v>313</v>
      </c>
      <c r="C50" s="10" t="s">
        <v>314</v>
      </c>
      <c r="D50" s="11"/>
      <c r="E50" s="10" t="s">
        <v>315</v>
      </c>
      <c r="F50" s="68"/>
      <c r="G50" s="11">
        <v>0</v>
      </c>
      <c r="H50" s="11">
        <v>0</v>
      </c>
      <c r="I50" s="11">
        <v>0</v>
      </c>
      <c r="J50" s="11">
        <v>0</v>
      </c>
      <c r="K50" s="11">
        <v>0</v>
      </c>
      <c r="L50" s="11">
        <v>0</v>
      </c>
      <c r="M50" s="11">
        <v>0</v>
      </c>
      <c r="N50" s="75" t="s">
        <v>67</v>
      </c>
      <c r="O50" s="11"/>
      <c r="P50" s="14">
        <v>15000</v>
      </c>
      <c r="Q50" s="74"/>
      <c r="R50" s="14">
        <f t="shared" si="44"/>
        <v>15000</v>
      </c>
      <c r="S50" s="10">
        <v>15000</v>
      </c>
      <c r="T50" s="58"/>
      <c r="U50" s="10">
        <f t="shared" si="45"/>
        <v>15000</v>
      </c>
      <c r="V50" s="11">
        <f t="shared" si="46"/>
        <v>30000</v>
      </c>
      <c r="W50" s="73"/>
      <c r="X50" s="73"/>
      <c r="Y50" s="11">
        <f t="shared" si="47"/>
        <v>30000</v>
      </c>
      <c r="Z50" s="11">
        <f t="shared" si="47"/>
        <v>0</v>
      </c>
      <c r="AA50" s="11">
        <f t="shared" si="48"/>
        <v>30000</v>
      </c>
    </row>
    <row r="51" spans="1:27" x14ac:dyDescent="0.35">
      <c r="A51" s="7" t="s">
        <v>327</v>
      </c>
      <c r="B51" s="7"/>
      <c r="C51" s="45"/>
      <c r="D51" s="23"/>
      <c r="E51" s="7"/>
      <c r="F51" s="41"/>
      <c r="G51" s="7" t="e">
        <f t="shared" ref="G51:M51" si="49">SUM(G3,G10,G23,G28,G37,G43)</f>
        <v>#REF!</v>
      </c>
      <c r="H51" s="7" t="e">
        <f t="shared" si="49"/>
        <v>#REF!</v>
      </c>
      <c r="I51" s="7" t="e">
        <f t="shared" si="49"/>
        <v>#REF!</v>
      </c>
      <c r="J51" s="7" t="e">
        <f t="shared" si="49"/>
        <v>#REF!</v>
      </c>
      <c r="K51" s="7" t="e">
        <f t="shared" si="49"/>
        <v>#REF!</v>
      </c>
      <c r="L51" s="7" t="e">
        <f t="shared" si="49"/>
        <v>#REF!</v>
      </c>
      <c r="M51" s="7" t="e">
        <f t="shared" si="49"/>
        <v>#REF!</v>
      </c>
      <c r="N51" s="7"/>
      <c r="O51" s="7"/>
      <c r="P51" s="7" t="e">
        <f t="shared" ref="P51:AA51" si="50">SUM(P3,P10,P23,P28,P37,P43)</f>
        <v>#REF!</v>
      </c>
      <c r="Q51" s="7" t="e">
        <f t="shared" si="50"/>
        <v>#REF!</v>
      </c>
      <c r="R51" s="7" t="e">
        <f t="shared" si="50"/>
        <v>#REF!</v>
      </c>
      <c r="S51" s="7" t="e">
        <f t="shared" si="50"/>
        <v>#REF!</v>
      </c>
      <c r="T51" s="7">
        <f t="shared" si="50"/>
        <v>170046</v>
      </c>
      <c r="U51" s="7" t="e">
        <f t="shared" si="50"/>
        <v>#REF!</v>
      </c>
      <c r="V51" s="7" t="e">
        <f t="shared" si="50"/>
        <v>#REF!</v>
      </c>
      <c r="W51" s="7">
        <f t="shared" si="50"/>
        <v>0</v>
      </c>
      <c r="X51" s="7">
        <f t="shared" si="50"/>
        <v>0</v>
      </c>
      <c r="Y51" s="7" t="e">
        <f t="shared" si="50"/>
        <v>#REF!</v>
      </c>
      <c r="Z51" s="7" t="e">
        <f t="shared" si="50"/>
        <v>#REF!</v>
      </c>
      <c r="AA51" s="7" t="e">
        <f t="shared" si="50"/>
        <v>#REF!</v>
      </c>
    </row>
    <row r="52" spans="1:27" x14ac:dyDescent="0.35">
      <c r="A52" s="26"/>
      <c r="B52" s="26"/>
      <c r="C52" s="26"/>
      <c r="D52" s="26"/>
      <c r="E52" s="26"/>
      <c r="F52" s="72"/>
      <c r="G52" s="46"/>
      <c r="H52" s="46"/>
      <c r="I52" s="46"/>
      <c r="J52" s="26"/>
      <c r="K52" s="2"/>
      <c r="L52" s="2"/>
      <c r="M52" s="2"/>
      <c r="N52" s="2"/>
      <c r="O52" s="2"/>
      <c r="P52" s="26"/>
      <c r="Q52" s="26"/>
      <c r="R52" s="26"/>
      <c r="S52" s="26"/>
      <c r="T52" s="26"/>
      <c r="U52" s="26"/>
      <c r="V52" s="26"/>
      <c r="W52" s="26"/>
      <c r="X52" s="26"/>
      <c r="Y52" s="47"/>
      <c r="Z52" s="48"/>
      <c r="AA52" s="48"/>
    </row>
    <row r="53" spans="1:27" ht="58" x14ac:dyDescent="0.35">
      <c r="A53" s="49"/>
      <c r="B53" s="26" t="s">
        <v>328</v>
      </c>
      <c r="C53" s="26"/>
      <c r="D53" s="26"/>
      <c r="E53" s="26"/>
      <c r="F53" s="26"/>
      <c r="G53" s="26"/>
      <c r="H53" s="26"/>
      <c r="I53" s="26"/>
      <c r="J53" s="26"/>
      <c r="K53" s="2"/>
      <c r="L53" s="2"/>
      <c r="M53" s="2"/>
      <c r="N53" s="2"/>
      <c r="O53" s="2"/>
      <c r="P53" s="26"/>
      <c r="Q53" s="26"/>
      <c r="R53" s="26"/>
      <c r="S53" s="26"/>
      <c r="T53" s="26"/>
      <c r="U53" s="26"/>
      <c r="V53" s="26"/>
      <c r="W53" s="26"/>
      <c r="X53" s="26"/>
      <c r="Y53" s="26"/>
      <c r="Z53" s="50"/>
      <c r="AA53" s="50"/>
    </row>
    <row r="54" spans="1:27" x14ac:dyDescent="0.35">
      <c r="A54" s="49"/>
      <c r="B54" s="26" t="s">
        <v>329</v>
      </c>
      <c r="C54" s="26"/>
      <c r="D54" s="26"/>
      <c r="E54" s="26"/>
      <c r="F54" s="26"/>
      <c r="G54" s="26"/>
      <c r="H54" s="26"/>
      <c r="I54" s="26"/>
      <c r="J54" s="26"/>
      <c r="K54" s="2"/>
      <c r="L54" s="2"/>
      <c r="M54" s="2"/>
      <c r="N54" s="2"/>
      <c r="O54" s="2"/>
      <c r="P54" s="26"/>
      <c r="Q54" s="26"/>
      <c r="R54" s="26"/>
      <c r="S54" s="26"/>
      <c r="T54" s="26"/>
      <c r="U54" s="26"/>
      <c r="V54" s="26"/>
      <c r="W54" s="26"/>
      <c r="X54" s="26"/>
      <c r="Y54" s="26"/>
      <c r="Z54" s="50"/>
      <c r="AA54" s="50"/>
    </row>
  </sheetData>
  <autoFilter ref="A2:AA8" xr:uid="{00000000-0009-0000-0000-000002000000}"/>
  <mergeCells count="13">
    <mergeCell ref="B10:C10"/>
    <mergeCell ref="D1:H1"/>
    <mergeCell ref="I1:L1"/>
    <mergeCell ref="M1:O1"/>
    <mergeCell ref="B3:C3"/>
    <mergeCell ref="A9:AA9"/>
    <mergeCell ref="B43:C43"/>
    <mergeCell ref="A22:AA22"/>
    <mergeCell ref="B23:C23"/>
    <mergeCell ref="A27:AA27"/>
    <mergeCell ref="B28:C28"/>
    <mergeCell ref="B37:C37"/>
    <mergeCell ref="A42:AA42"/>
  </mergeCells>
  <pageMargins left="0.70866141732283472" right="0.70866141732283472" top="0.74803149606299213" bottom="0.74803149606299213" header="0.31496062992125984" footer="0.31496062992125984"/>
  <pageSetup paperSize="9"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35"/>
  <sheetViews>
    <sheetView topLeftCell="O1" zoomScale="80" zoomScaleNormal="80" workbookViewId="0">
      <pane ySplit="2" topLeftCell="A3" activePane="bottomLeft" state="frozen"/>
      <selection pane="bottomLeft" activeCell="AA2" sqref="AA2"/>
    </sheetView>
  </sheetViews>
  <sheetFormatPr defaultColWidth="8.90625" defaultRowHeight="14.5" outlineLevelRow="2" x14ac:dyDescent="0.35"/>
  <cols>
    <col min="1" max="1" width="10.453125" style="32" customWidth="1"/>
    <col min="2" max="2" width="41.6328125" style="32" customWidth="1"/>
    <col min="3" max="3" width="35.36328125" style="32" customWidth="1"/>
    <col min="4" max="4" width="7.81640625" style="32" customWidth="1"/>
    <col min="5" max="5" width="10.90625" style="32" customWidth="1"/>
    <col min="6" max="6" width="9.36328125" style="32" hidden="1" customWidth="1"/>
    <col min="7" max="7" width="11" style="32" hidden="1" customWidth="1"/>
    <col min="8" max="8" width="12.54296875" style="32" hidden="1" customWidth="1"/>
    <col min="9" max="9" width="11" style="32" hidden="1" customWidth="1"/>
    <col min="10" max="10" width="10.54296875" style="32" hidden="1" customWidth="1"/>
    <col min="11" max="11" width="11.453125" style="32" hidden="1" customWidth="1"/>
    <col min="12" max="12" width="10.54296875" style="32" hidden="1" customWidth="1"/>
    <col min="13" max="13" width="11.453125" style="32" hidden="1" customWidth="1"/>
    <col min="14" max="14" width="14.90625" style="32" customWidth="1"/>
    <col min="15" max="15" width="36.1796875" style="32" customWidth="1"/>
    <col min="16" max="18" width="11.54296875" style="32" customWidth="1"/>
    <col min="19" max="19" width="11" style="32" customWidth="1"/>
    <col min="20" max="20" width="12.54296875" style="32" customWidth="1"/>
    <col min="21" max="22" width="11" style="32" customWidth="1"/>
    <col min="23" max="23" width="14" style="32" customWidth="1"/>
    <col min="24" max="24" width="34.54296875" style="32" customWidth="1"/>
    <col min="25" max="27" width="14.6328125" style="32" customWidth="1"/>
    <col min="28" max="28" width="35.36328125" style="32" customWidth="1"/>
    <col min="29" max="16384" width="8.90625" style="32"/>
  </cols>
  <sheetData>
    <row r="1" spans="1:27" x14ac:dyDescent="0.35">
      <c r="A1" s="31" t="s">
        <v>0</v>
      </c>
      <c r="B1" s="53" t="s">
        <v>1</v>
      </c>
      <c r="C1" s="56" t="s">
        <v>337</v>
      </c>
      <c r="D1" s="106" t="s">
        <v>2</v>
      </c>
      <c r="E1" s="106"/>
      <c r="F1" s="106"/>
      <c r="G1" s="106"/>
      <c r="H1" s="106"/>
      <c r="I1" s="101" t="s">
        <v>3</v>
      </c>
      <c r="J1" s="101"/>
      <c r="K1" s="101"/>
      <c r="L1" s="101"/>
      <c r="M1" s="102" t="s">
        <v>4</v>
      </c>
      <c r="N1" s="102"/>
      <c r="O1" s="102"/>
    </row>
    <row r="2" spans="1:27" ht="101.5" x14ac:dyDescent="0.35">
      <c r="A2" s="65" t="s">
        <v>5</v>
      </c>
      <c r="B2" s="65" t="s">
        <v>6</v>
      </c>
      <c r="C2" s="60" t="s">
        <v>7</v>
      </c>
      <c r="D2" s="60" t="s">
        <v>8</v>
      </c>
      <c r="E2" s="60" t="s">
        <v>9</v>
      </c>
      <c r="F2" s="61" t="s">
        <v>10</v>
      </c>
      <c r="G2" s="61">
        <v>2018</v>
      </c>
      <c r="H2" s="61" t="s">
        <v>11</v>
      </c>
      <c r="I2" s="61" t="s">
        <v>12</v>
      </c>
      <c r="J2" s="61">
        <v>2019</v>
      </c>
      <c r="K2" s="61" t="s">
        <v>13</v>
      </c>
      <c r="L2" s="61" t="s">
        <v>14</v>
      </c>
      <c r="M2" s="61" t="s">
        <v>15</v>
      </c>
      <c r="N2" s="62" t="s">
        <v>16</v>
      </c>
      <c r="O2" s="62" t="s">
        <v>24</v>
      </c>
      <c r="P2" s="61" t="s">
        <v>361</v>
      </c>
      <c r="Q2" s="61" t="s">
        <v>362</v>
      </c>
      <c r="R2" s="61" t="s">
        <v>363</v>
      </c>
      <c r="S2" s="61" t="s">
        <v>364</v>
      </c>
      <c r="T2" s="61" t="s">
        <v>365</v>
      </c>
      <c r="U2" s="61" t="s">
        <v>366</v>
      </c>
      <c r="V2" s="61" t="s">
        <v>367</v>
      </c>
      <c r="W2" s="61" t="s">
        <v>23</v>
      </c>
      <c r="X2" s="61" t="s">
        <v>368</v>
      </c>
      <c r="Y2" s="61" t="s">
        <v>25</v>
      </c>
      <c r="Z2" s="61" t="s">
        <v>26</v>
      </c>
      <c r="AA2" s="61" t="s">
        <v>27</v>
      </c>
    </row>
    <row r="3" spans="1:27" x14ac:dyDescent="0.35">
      <c r="A3" s="17" t="s">
        <v>28</v>
      </c>
      <c r="B3" s="98" t="s">
        <v>29</v>
      </c>
      <c r="C3" s="99"/>
      <c r="D3" s="33"/>
      <c r="E3" s="18"/>
      <c r="F3" s="66"/>
      <c r="G3" s="34">
        <f>SUM(G4,)</f>
        <v>0</v>
      </c>
      <c r="H3" s="34">
        <f>H4</f>
        <v>0</v>
      </c>
      <c r="I3" s="34">
        <f>I4</f>
        <v>0</v>
      </c>
      <c r="J3" s="34">
        <f>SUM(J4,)</f>
        <v>246824</v>
      </c>
      <c r="K3" s="34">
        <f>K4</f>
        <v>12000</v>
      </c>
      <c r="L3" s="34">
        <f>L4</f>
        <v>234824</v>
      </c>
      <c r="M3" s="34">
        <f>M4</f>
        <v>234824</v>
      </c>
      <c r="N3" s="34"/>
      <c r="O3" s="34"/>
      <c r="P3" s="34">
        <f t="shared" ref="P3" si="0">SUM(P4,)</f>
        <v>75000</v>
      </c>
      <c r="Q3" s="34">
        <f>Q4</f>
        <v>0</v>
      </c>
      <c r="R3" s="34">
        <f t="shared" ref="R3:V3" si="1">R4</f>
        <v>75000</v>
      </c>
      <c r="S3" s="34">
        <f t="shared" si="1"/>
        <v>10000</v>
      </c>
      <c r="T3" s="34">
        <f t="shared" si="1"/>
        <v>0</v>
      </c>
      <c r="U3" s="34">
        <f t="shared" si="1"/>
        <v>10000</v>
      </c>
      <c r="V3" s="34">
        <f t="shared" si="1"/>
        <v>85000</v>
      </c>
      <c r="W3" s="34"/>
      <c r="X3" s="34"/>
      <c r="Y3" s="34">
        <f>SUM(G3,J3,P3,S3)</f>
        <v>331824</v>
      </c>
      <c r="Z3" s="35">
        <f>H3+K3+Q3+T3</f>
        <v>12000</v>
      </c>
      <c r="AA3" s="35">
        <f>Y3-Z3</f>
        <v>319824</v>
      </c>
    </row>
    <row r="4" spans="1:27" ht="72.5" outlineLevel="1" x14ac:dyDescent="0.35">
      <c r="A4" s="27" t="s">
        <v>30</v>
      </c>
      <c r="B4" s="8" t="s">
        <v>31</v>
      </c>
      <c r="C4" s="8"/>
      <c r="D4" s="28"/>
      <c r="E4" s="28"/>
      <c r="F4" s="67"/>
      <c r="G4" s="36">
        <f>SUM(G5:G5)</f>
        <v>0</v>
      </c>
      <c r="H4" s="36">
        <f>SUM(H5:H5)</f>
        <v>0</v>
      </c>
      <c r="I4" s="36">
        <f>G4-H4</f>
        <v>0</v>
      </c>
      <c r="J4" s="36">
        <f>SUM(J5:J5)</f>
        <v>246824</v>
      </c>
      <c r="K4" s="36">
        <f>SUM(K5:K5)</f>
        <v>12000</v>
      </c>
      <c r="L4" s="36">
        <f>J4-K4</f>
        <v>234824</v>
      </c>
      <c r="M4" s="36">
        <f>I4+L4</f>
        <v>234824</v>
      </c>
      <c r="N4" s="36"/>
      <c r="O4" s="36"/>
      <c r="P4" s="36">
        <f>SUM(P5:P5)</f>
        <v>75000</v>
      </c>
      <c r="Q4" s="36">
        <f>SUM(Q5:Q5)</f>
        <v>0</v>
      </c>
      <c r="R4" s="36">
        <f>P4-Q4</f>
        <v>75000</v>
      </c>
      <c r="S4" s="36">
        <f>SUM(S5:S5)</f>
        <v>10000</v>
      </c>
      <c r="T4" s="36">
        <f>SUM(T5:T5)</f>
        <v>0</v>
      </c>
      <c r="U4" s="36">
        <f>S4-T4</f>
        <v>10000</v>
      </c>
      <c r="V4" s="36">
        <f>SUM(R4+U4)</f>
        <v>85000</v>
      </c>
      <c r="W4" s="28"/>
      <c r="X4" s="28"/>
      <c r="Y4" s="37">
        <f>SUM(G4,J4,P4,S4)</f>
        <v>331824</v>
      </c>
      <c r="Z4" s="38">
        <f>H4+K4+Q4+T4</f>
        <v>12000</v>
      </c>
      <c r="AA4" s="38">
        <f>Y4-Z4</f>
        <v>319824</v>
      </c>
    </row>
    <row r="5" spans="1:27" ht="187.25" customHeight="1" outlineLevel="1" x14ac:dyDescent="0.35">
      <c r="A5" s="9" t="s">
        <v>58</v>
      </c>
      <c r="B5" s="9" t="s">
        <v>330</v>
      </c>
      <c r="C5" s="10" t="s">
        <v>59</v>
      </c>
      <c r="D5" s="11" t="s">
        <v>60</v>
      </c>
      <c r="E5" s="11" t="s">
        <v>340</v>
      </c>
      <c r="F5" s="12">
        <v>2018</v>
      </c>
      <c r="G5" s="24" t="s">
        <v>44</v>
      </c>
      <c r="H5" s="39" t="s">
        <v>44</v>
      </c>
      <c r="I5" s="39" t="s">
        <v>44</v>
      </c>
      <c r="J5" s="14">
        <f>212824+34000</f>
        <v>246824</v>
      </c>
      <c r="K5" s="11">
        <v>12000</v>
      </c>
      <c r="L5" s="11">
        <f t="shared" ref="L5" si="2">J5-K5</f>
        <v>234824</v>
      </c>
      <c r="M5" s="11">
        <f>L5</f>
        <v>234824</v>
      </c>
      <c r="N5" s="55" t="s">
        <v>50</v>
      </c>
      <c r="O5" s="14" t="s">
        <v>62</v>
      </c>
      <c r="P5" s="14">
        <f>65000+10000</f>
        <v>75000</v>
      </c>
      <c r="Q5" s="74"/>
      <c r="R5" s="14">
        <f t="shared" ref="R5" si="3">P5-Q5</f>
        <v>75000</v>
      </c>
      <c r="S5" s="14">
        <v>10000</v>
      </c>
      <c r="T5" s="74"/>
      <c r="U5" s="14">
        <f t="shared" ref="U5" si="4">S5-T5</f>
        <v>10000</v>
      </c>
      <c r="V5" s="11">
        <f t="shared" ref="V5" si="5">R5+U5</f>
        <v>85000</v>
      </c>
      <c r="W5" s="73"/>
      <c r="X5" s="73"/>
      <c r="Y5" s="11">
        <f>SUM(J5+P5+S5)</f>
        <v>331824</v>
      </c>
      <c r="Z5" s="11">
        <f>K5+Q5+T5</f>
        <v>12000</v>
      </c>
      <c r="AA5" s="11">
        <f>Y5-Z5</f>
        <v>319824</v>
      </c>
    </row>
    <row r="6" spans="1:27" outlineLevel="2" x14ac:dyDescent="0.35">
      <c r="A6" s="103"/>
      <c r="B6" s="103"/>
      <c r="C6" s="103"/>
      <c r="D6" s="103"/>
      <c r="E6" s="103"/>
      <c r="F6" s="103"/>
      <c r="G6" s="103"/>
      <c r="H6" s="103"/>
      <c r="I6" s="103"/>
      <c r="J6" s="103"/>
      <c r="K6" s="103"/>
      <c r="L6" s="103"/>
      <c r="M6" s="103"/>
      <c r="N6" s="103"/>
      <c r="O6" s="103"/>
      <c r="P6" s="103"/>
      <c r="Q6" s="103"/>
      <c r="R6" s="103"/>
      <c r="S6" s="103"/>
      <c r="T6" s="103"/>
      <c r="U6" s="103"/>
      <c r="V6" s="103"/>
      <c r="W6" s="103"/>
      <c r="X6" s="103"/>
      <c r="Y6" s="103"/>
      <c r="Z6" s="103"/>
      <c r="AA6" s="103"/>
    </row>
    <row r="7" spans="1:27" x14ac:dyDescent="0.35">
      <c r="A7" s="17" t="s">
        <v>70</v>
      </c>
      <c r="B7" s="98" t="s">
        <v>71</v>
      </c>
      <c r="C7" s="99"/>
      <c r="D7" s="33"/>
      <c r="E7" s="18"/>
      <c r="F7" s="66"/>
      <c r="G7" s="34" t="e">
        <f>SUM(#REF!,G8,G10)</f>
        <v>#REF!</v>
      </c>
      <c r="H7" s="34" t="e">
        <f>SUM(#REF!,H8,H10)</f>
        <v>#REF!</v>
      </c>
      <c r="I7" s="34" t="e">
        <f>G7-H7</f>
        <v>#REF!</v>
      </c>
      <c r="J7" s="34" t="e">
        <f>SUM(#REF!,J8,J10)</f>
        <v>#REF!</v>
      </c>
      <c r="K7" s="34" t="e">
        <f>SUM(#REF!,K8,K10)</f>
        <v>#REF!</v>
      </c>
      <c r="L7" s="34" t="e">
        <f>J7-K7</f>
        <v>#REF!</v>
      </c>
      <c r="M7" s="34" t="e">
        <f>I7+L7</f>
        <v>#REF!</v>
      </c>
      <c r="N7" s="34"/>
      <c r="O7" s="34"/>
      <c r="P7" s="34" t="e">
        <f>SUM(#REF!,P8,P10)</f>
        <v>#REF!</v>
      </c>
      <c r="Q7" s="34" t="e">
        <f>SUM(#REF!,Q8,Q10)</f>
        <v>#REF!</v>
      </c>
      <c r="R7" s="34" t="e">
        <f>P7-Q7</f>
        <v>#REF!</v>
      </c>
      <c r="S7" s="34" t="e">
        <f>SUM(#REF!,S8,S10)</f>
        <v>#REF!</v>
      </c>
      <c r="T7" s="34" t="e">
        <f>SUM(#REF!,T8,T10)</f>
        <v>#REF!</v>
      </c>
      <c r="U7" s="34" t="e">
        <f>S7-T7</f>
        <v>#REF!</v>
      </c>
      <c r="V7" s="34" t="e">
        <f>R7+U7</f>
        <v>#REF!</v>
      </c>
      <c r="W7" s="34"/>
      <c r="X7" s="34"/>
      <c r="Y7" s="34" t="e">
        <f>G7+J7+P7+S7</f>
        <v>#REF!</v>
      </c>
      <c r="Z7" s="35" t="e">
        <f>H7+K7+Q7+T7</f>
        <v>#REF!</v>
      </c>
      <c r="AA7" s="35" t="e">
        <f>Y7-Z7</f>
        <v>#REF!</v>
      </c>
    </row>
    <row r="8" spans="1:27" ht="43.5" outlineLevel="2" x14ac:dyDescent="0.35">
      <c r="A8" s="63" t="s">
        <v>97</v>
      </c>
      <c r="B8" s="16" t="s">
        <v>98</v>
      </c>
      <c r="C8" s="8"/>
      <c r="D8" s="64"/>
      <c r="E8" s="64"/>
      <c r="F8" s="69"/>
      <c r="G8" s="36">
        <f>SUM(G9:G9)</f>
        <v>0</v>
      </c>
      <c r="H8" s="36">
        <f>SUM(H9:H9)</f>
        <v>0</v>
      </c>
      <c r="I8" s="36">
        <f>G8-H8</f>
        <v>0</v>
      </c>
      <c r="J8" s="36">
        <f>SUM(J9:J9)</f>
        <v>15000</v>
      </c>
      <c r="K8" s="36">
        <f>SUM(K9:K9)</f>
        <v>14000</v>
      </c>
      <c r="L8" s="36">
        <f t="shared" ref="L8:L9" si="6">J8-K8</f>
        <v>1000</v>
      </c>
      <c r="M8" s="36">
        <f t="shared" ref="M8" si="7">I8+L8</f>
        <v>1000</v>
      </c>
      <c r="N8" s="36"/>
      <c r="O8" s="36"/>
      <c r="P8" s="36">
        <f>SUM(P9:P9)</f>
        <v>0</v>
      </c>
      <c r="Q8" s="36">
        <f>SUM(Q9:Q9)</f>
        <v>0</v>
      </c>
      <c r="R8" s="36">
        <f>P8-Q8</f>
        <v>0</v>
      </c>
      <c r="S8" s="36">
        <f>SUM(S9:S9)</f>
        <v>0</v>
      </c>
      <c r="T8" s="36">
        <f>SUM(T9:T9)</f>
        <v>0</v>
      </c>
      <c r="U8" s="36">
        <f>S8-T8</f>
        <v>0</v>
      </c>
      <c r="V8" s="36">
        <f>R8+U8</f>
        <v>0</v>
      </c>
      <c r="W8" s="36"/>
      <c r="X8" s="36"/>
      <c r="Y8" s="36">
        <f>G8+J8+P8+S8</f>
        <v>15000</v>
      </c>
      <c r="Z8" s="36">
        <f t="shared" ref="Z8:Z9" si="8">H8+K8+Q8+T8</f>
        <v>14000</v>
      </c>
      <c r="AA8" s="36">
        <f t="shared" ref="AA8:AA11" si="9">Y8-Z8</f>
        <v>1000</v>
      </c>
    </row>
    <row r="9" spans="1:27" ht="72.5" outlineLevel="2" x14ac:dyDescent="0.35">
      <c r="A9" s="9" t="s">
        <v>113</v>
      </c>
      <c r="B9" s="9" t="s">
        <v>114</v>
      </c>
      <c r="C9" s="10" t="s">
        <v>115</v>
      </c>
      <c r="D9" s="11"/>
      <c r="E9" s="11" t="s">
        <v>116</v>
      </c>
      <c r="F9" s="12" t="s">
        <v>117</v>
      </c>
      <c r="G9" s="14">
        <v>0</v>
      </c>
      <c r="H9" s="14">
        <v>0</v>
      </c>
      <c r="I9" s="11">
        <f t="shared" ref="I9" si="10">G9-H9</f>
        <v>0</v>
      </c>
      <c r="J9" s="14">
        <v>15000</v>
      </c>
      <c r="K9" s="11">
        <v>14000</v>
      </c>
      <c r="L9" s="11">
        <f t="shared" si="6"/>
        <v>1000</v>
      </c>
      <c r="M9" s="11">
        <f t="shared" ref="M9" si="11">I9+L9</f>
        <v>1000</v>
      </c>
      <c r="N9" s="71" t="s">
        <v>67</v>
      </c>
      <c r="O9" s="10" t="s">
        <v>118</v>
      </c>
      <c r="P9" s="24" t="s">
        <v>44</v>
      </c>
      <c r="Q9" s="24" t="s">
        <v>44</v>
      </c>
      <c r="R9" s="39" t="s">
        <v>44</v>
      </c>
      <c r="S9" s="10">
        <v>0</v>
      </c>
      <c r="T9" s="58">
        <v>0</v>
      </c>
      <c r="U9" s="11">
        <f t="shared" ref="U9" si="12">S9-T9</f>
        <v>0</v>
      </c>
      <c r="V9" s="11">
        <f>U9</f>
        <v>0</v>
      </c>
      <c r="W9" s="73"/>
      <c r="X9" s="74"/>
      <c r="Y9" s="11">
        <f>SUM(G9+J9+S9)</f>
        <v>15000</v>
      </c>
      <c r="Z9" s="36" t="e">
        <f t="shared" si="8"/>
        <v>#VALUE!</v>
      </c>
      <c r="AA9" s="11" t="e">
        <f t="shared" si="9"/>
        <v>#VALUE!</v>
      </c>
    </row>
    <row r="10" spans="1:27" ht="29" outlineLevel="2" x14ac:dyDescent="0.35">
      <c r="A10" s="63" t="s">
        <v>123</v>
      </c>
      <c r="B10" s="16" t="s">
        <v>124</v>
      </c>
      <c r="C10" s="8"/>
      <c r="D10" s="64"/>
      <c r="E10" s="64"/>
      <c r="F10" s="69"/>
      <c r="G10" s="36" t="s">
        <v>44</v>
      </c>
      <c r="H10" s="36" t="str">
        <f>H11</f>
        <v>-</v>
      </c>
      <c r="I10" s="36" t="s">
        <v>44</v>
      </c>
      <c r="J10" s="36">
        <f>SUM(J11:J11)</f>
        <v>26000</v>
      </c>
      <c r="K10" s="36">
        <f>K11</f>
        <v>0</v>
      </c>
      <c r="L10" s="36">
        <f>J10-K10</f>
        <v>26000</v>
      </c>
      <c r="M10" s="36">
        <f>L10</f>
        <v>26000</v>
      </c>
      <c r="N10" s="36"/>
      <c r="O10" s="36"/>
      <c r="P10" s="36">
        <f>SUM(P11:P11)</f>
        <v>65000</v>
      </c>
      <c r="Q10" s="36">
        <f>Q11</f>
        <v>0</v>
      </c>
      <c r="R10" s="36">
        <f>R11</f>
        <v>65000</v>
      </c>
      <c r="S10" s="36">
        <f>SUM(S11:S11)</f>
        <v>56000</v>
      </c>
      <c r="T10" s="36">
        <f>T11</f>
        <v>0</v>
      </c>
      <c r="U10" s="36">
        <f>U11</f>
        <v>56000</v>
      </c>
      <c r="V10" s="36">
        <f t="shared" ref="V10:V11" si="13">R10+U10</f>
        <v>121000</v>
      </c>
      <c r="W10" s="36"/>
      <c r="X10" s="36"/>
      <c r="Y10" s="36">
        <f>SUM(J10+P10+S10)</f>
        <v>147000</v>
      </c>
      <c r="Z10" s="36">
        <f>K10+Q10+T10</f>
        <v>0</v>
      </c>
      <c r="AA10" s="36">
        <f t="shared" si="9"/>
        <v>147000</v>
      </c>
    </row>
    <row r="11" spans="1:27" ht="188.5" outlineLevel="1" x14ac:dyDescent="0.35">
      <c r="A11" s="9" t="s">
        <v>125</v>
      </c>
      <c r="B11" s="9" t="s">
        <v>126</v>
      </c>
      <c r="C11" s="19" t="s">
        <v>127</v>
      </c>
      <c r="D11" s="19" t="s">
        <v>41</v>
      </c>
      <c r="E11" s="19" t="s">
        <v>128</v>
      </c>
      <c r="F11" s="12" t="s">
        <v>333</v>
      </c>
      <c r="G11" s="39" t="s">
        <v>44</v>
      </c>
      <c r="H11" s="39" t="s">
        <v>44</v>
      </c>
      <c r="I11" s="39" t="s">
        <v>44</v>
      </c>
      <c r="J11" s="11">
        <v>26000</v>
      </c>
      <c r="K11" s="11">
        <v>0</v>
      </c>
      <c r="L11" s="11">
        <f>J11-K11</f>
        <v>26000</v>
      </c>
      <c r="M11" s="11">
        <f>L11</f>
        <v>26000</v>
      </c>
      <c r="N11" s="21" t="s">
        <v>83</v>
      </c>
      <c r="O11" s="78" t="s">
        <v>129</v>
      </c>
      <c r="P11" s="14">
        <v>65000</v>
      </c>
      <c r="Q11" s="74"/>
      <c r="R11" s="14">
        <f>P11-Q11</f>
        <v>65000</v>
      </c>
      <c r="S11" s="14">
        <v>56000</v>
      </c>
      <c r="T11" s="58"/>
      <c r="U11" s="14">
        <f>S11-T11</f>
        <v>56000</v>
      </c>
      <c r="V11" s="11">
        <f t="shared" si="13"/>
        <v>121000</v>
      </c>
      <c r="W11" s="58"/>
      <c r="X11" s="74"/>
      <c r="Y11" s="11">
        <f>SUM(J11+P11+S11)</f>
        <v>147000</v>
      </c>
      <c r="Z11" s="11">
        <f>SUM(K11+Q11+T11)</f>
        <v>0</v>
      </c>
      <c r="AA11" s="11">
        <f t="shared" si="9"/>
        <v>147000</v>
      </c>
    </row>
    <row r="12" spans="1:27" outlineLevel="1" x14ac:dyDescent="0.35">
      <c r="A12" s="104"/>
      <c r="B12" s="104"/>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row>
    <row r="13" spans="1:27" x14ac:dyDescent="0.35">
      <c r="A13" s="17" t="s">
        <v>130</v>
      </c>
      <c r="B13" s="98" t="s">
        <v>131</v>
      </c>
      <c r="C13" s="99"/>
      <c r="D13" s="33"/>
      <c r="E13" s="18"/>
      <c r="F13" s="66"/>
      <c r="G13" s="34" t="e">
        <f>SUM(G14,G24,#REF!)</f>
        <v>#REF!</v>
      </c>
      <c r="H13" s="34" t="e">
        <f>SUM(H14,H24,#REF!)</f>
        <v>#REF!</v>
      </c>
      <c r="I13" s="34" t="e">
        <f>G13-H13</f>
        <v>#REF!</v>
      </c>
      <c r="J13" s="34" t="e">
        <f>SUM(J14,J24,#REF!)</f>
        <v>#REF!</v>
      </c>
      <c r="K13" s="34" t="e">
        <f>SUM(K14,K24,#REF!)</f>
        <v>#REF!</v>
      </c>
      <c r="L13" s="34" t="e">
        <f>J13-K13</f>
        <v>#REF!</v>
      </c>
      <c r="M13" s="34" t="e">
        <f>I13+L13</f>
        <v>#REF!</v>
      </c>
      <c r="N13" s="34"/>
      <c r="O13" s="34"/>
      <c r="P13" s="34" t="e">
        <f>SUM(P14,P24,#REF!)</f>
        <v>#REF!</v>
      </c>
      <c r="Q13" s="34" t="e">
        <f>Q14+Q24+#REF!</f>
        <v>#REF!</v>
      </c>
      <c r="R13" s="34" t="e">
        <f>P13-Q13</f>
        <v>#REF!</v>
      </c>
      <c r="S13" s="34" t="e">
        <f>SUM(S14,S24,#REF!)</f>
        <v>#REF!</v>
      </c>
      <c r="T13" s="34">
        <f>SUM(T14:T29)</f>
        <v>17900</v>
      </c>
      <c r="U13" s="34" t="e">
        <f>S13-T13</f>
        <v>#REF!</v>
      </c>
      <c r="V13" s="34" t="e">
        <f>R13+U13</f>
        <v>#REF!</v>
      </c>
      <c r="W13" s="34"/>
      <c r="X13" s="34"/>
      <c r="Y13" s="34" t="e">
        <f>G13+J13+P13+S13</f>
        <v>#REF!</v>
      </c>
      <c r="Z13" s="35" t="e">
        <f>H13+K13+Q13+T13</f>
        <v>#REF!</v>
      </c>
      <c r="AA13" s="35" t="e">
        <f>Y13-Z13</f>
        <v>#REF!</v>
      </c>
    </row>
    <row r="14" spans="1:27" ht="43.5" outlineLevel="2" x14ac:dyDescent="0.35">
      <c r="A14" s="63" t="s">
        <v>132</v>
      </c>
      <c r="B14" s="16" t="s">
        <v>133</v>
      </c>
      <c r="C14" s="8"/>
      <c r="D14" s="64"/>
      <c r="E14" s="64"/>
      <c r="F14" s="69"/>
      <c r="G14" s="36">
        <f>SUM(G15:G23)</f>
        <v>482000</v>
      </c>
      <c r="H14" s="36">
        <f>SUM(H15:H23)</f>
        <v>306000</v>
      </c>
      <c r="I14" s="36">
        <f>G14-H14</f>
        <v>176000</v>
      </c>
      <c r="J14" s="36">
        <f>SUM(J15:J23)</f>
        <v>494000</v>
      </c>
      <c r="K14" s="36">
        <f>SUM(K15:K23)</f>
        <v>347000</v>
      </c>
      <c r="L14" s="36">
        <f>J14-K14</f>
        <v>147000</v>
      </c>
      <c r="M14" s="36">
        <f>SUM(I14,L14)</f>
        <v>323000</v>
      </c>
      <c r="N14" s="36"/>
      <c r="O14" s="36"/>
      <c r="P14" s="36">
        <f>SUM(P15:P23)</f>
        <v>774000</v>
      </c>
      <c r="Q14" s="36">
        <f>SUM(Q15:Q23)</f>
        <v>0</v>
      </c>
      <c r="R14" s="36">
        <f>P14-Q14</f>
        <v>774000</v>
      </c>
      <c r="S14" s="36">
        <f>SUM(S15:S23)</f>
        <v>1645000</v>
      </c>
      <c r="T14" s="36">
        <f>SUM(T15:T23)</f>
        <v>0</v>
      </c>
      <c r="U14" s="36">
        <f>S14-T14</f>
        <v>1645000</v>
      </c>
      <c r="V14" s="36">
        <f>R14+U14</f>
        <v>2419000</v>
      </c>
      <c r="W14" s="36"/>
      <c r="X14" s="36"/>
      <c r="Y14" s="36">
        <f t="shared" ref="Y14:Z29" si="14">G14+J14+P14+S14</f>
        <v>3395000</v>
      </c>
      <c r="Z14" s="36">
        <f t="shared" si="14"/>
        <v>653000</v>
      </c>
      <c r="AA14" s="36">
        <f t="shared" ref="AA14:AA29" si="15">Y14-Z14</f>
        <v>2742000</v>
      </c>
    </row>
    <row r="15" spans="1:27" ht="116" outlineLevel="1" x14ac:dyDescent="0.35">
      <c r="A15" s="9" t="s">
        <v>134</v>
      </c>
      <c r="B15" s="9" t="s">
        <v>135</v>
      </c>
      <c r="C15" s="10" t="s">
        <v>136</v>
      </c>
      <c r="D15" s="11" t="s">
        <v>41</v>
      </c>
      <c r="E15" s="11" t="s">
        <v>137</v>
      </c>
      <c r="F15" s="12" t="s">
        <v>117</v>
      </c>
      <c r="G15" s="11">
        <v>370000</v>
      </c>
      <c r="H15" s="11">
        <v>184000</v>
      </c>
      <c r="I15" s="11">
        <f>G15-H15</f>
        <v>186000</v>
      </c>
      <c r="J15" s="11">
        <v>380000</v>
      </c>
      <c r="K15" s="11">
        <v>217000</v>
      </c>
      <c r="L15" s="11">
        <f>J15-K15</f>
        <v>163000</v>
      </c>
      <c r="M15" s="11">
        <f>I15+L15</f>
        <v>349000</v>
      </c>
      <c r="N15" s="51" t="s">
        <v>69</v>
      </c>
      <c r="O15" s="79" t="s">
        <v>138</v>
      </c>
      <c r="P15" s="14">
        <v>380000</v>
      </c>
      <c r="Q15" s="74"/>
      <c r="R15" s="14">
        <f>P15-Q15</f>
        <v>380000</v>
      </c>
      <c r="S15" s="14">
        <v>380000</v>
      </c>
      <c r="T15" s="74"/>
      <c r="U15" s="14">
        <f>S15-T15</f>
        <v>380000</v>
      </c>
      <c r="V15" s="11">
        <f>R15+U15</f>
        <v>760000</v>
      </c>
      <c r="W15" s="74"/>
      <c r="X15" s="74"/>
      <c r="Y15" s="11">
        <f>G15+J15+P15+S15</f>
        <v>1510000</v>
      </c>
      <c r="Z15" s="11">
        <f t="shared" si="14"/>
        <v>401000</v>
      </c>
      <c r="AA15" s="11">
        <f t="shared" si="15"/>
        <v>1109000</v>
      </c>
    </row>
    <row r="16" spans="1:27" ht="43.5" outlineLevel="1" x14ac:dyDescent="0.35">
      <c r="A16" s="9" t="s">
        <v>139</v>
      </c>
      <c r="B16" s="9" t="s">
        <v>331</v>
      </c>
      <c r="C16" s="10" t="s">
        <v>140</v>
      </c>
      <c r="D16" s="11" t="s">
        <v>41</v>
      </c>
      <c r="E16" s="11" t="s">
        <v>137</v>
      </c>
      <c r="F16" s="12" t="s">
        <v>117</v>
      </c>
      <c r="G16" s="14">
        <v>9000</v>
      </c>
      <c r="H16" s="14">
        <v>14000</v>
      </c>
      <c r="I16" s="11">
        <f t="shared" ref="I16:I23" si="16">G16-H16</f>
        <v>-5000</v>
      </c>
      <c r="J16" s="14">
        <v>9000</v>
      </c>
      <c r="K16" s="11">
        <v>11000</v>
      </c>
      <c r="L16" s="11">
        <f t="shared" ref="L16:L23" si="17">J16-K16</f>
        <v>-2000</v>
      </c>
      <c r="M16" s="11">
        <f t="shared" ref="M16:M23" si="18">I16+L16</f>
        <v>-7000</v>
      </c>
      <c r="N16" s="51" t="s">
        <v>69</v>
      </c>
      <c r="O16" s="79" t="s">
        <v>141</v>
      </c>
      <c r="P16" s="14">
        <v>9000</v>
      </c>
      <c r="Q16" s="74"/>
      <c r="R16" s="14">
        <f t="shared" ref="R16:R23" si="19">P16-Q16</f>
        <v>9000</v>
      </c>
      <c r="S16" s="14">
        <v>9000</v>
      </c>
      <c r="T16" s="74"/>
      <c r="U16" s="14">
        <f t="shared" ref="U16:U23" si="20">S16-T16</f>
        <v>9000</v>
      </c>
      <c r="V16" s="11">
        <f t="shared" ref="V16:V24" si="21">R16+U16</f>
        <v>18000</v>
      </c>
      <c r="W16" s="74"/>
      <c r="X16" s="74"/>
      <c r="Y16" s="11">
        <f t="shared" si="14"/>
        <v>36000</v>
      </c>
      <c r="Z16" s="11">
        <f t="shared" si="14"/>
        <v>25000</v>
      </c>
      <c r="AA16" s="11">
        <f t="shared" si="15"/>
        <v>11000</v>
      </c>
    </row>
    <row r="17" spans="1:27" ht="72.5" outlineLevel="1" x14ac:dyDescent="0.35">
      <c r="A17" s="9" t="s">
        <v>142</v>
      </c>
      <c r="B17" s="9" t="s">
        <v>143</v>
      </c>
      <c r="C17" s="10" t="s">
        <v>144</v>
      </c>
      <c r="D17" s="11" t="s">
        <v>41</v>
      </c>
      <c r="E17" s="11" t="s">
        <v>137</v>
      </c>
      <c r="F17" s="12">
        <v>2006</v>
      </c>
      <c r="G17" s="14">
        <v>60000</v>
      </c>
      <c r="H17" s="14">
        <v>70000</v>
      </c>
      <c r="I17" s="11">
        <f t="shared" si="16"/>
        <v>-10000</v>
      </c>
      <c r="J17" s="11">
        <v>60000</v>
      </c>
      <c r="K17" s="11">
        <v>93000</v>
      </c>
      <c r="L17" s="11">
        <f t="shared" si="17"/>
        <v>-33000</v>
      </c>
      <c r="M17" s="11">
        <f t="shared" si="18"/>
        <v>-43000</v>
      </c>
      <c r="N17" s="76" t="s">
        <v>67</v>
      </c>
      <c r="O17" s="79" t="s">
        <v>145</v>
      </c>
      <c r="P17" s="14">
        <v>25000</v>
      </c>
      <c r="Q17" s="74"/>
      <c r="R17" s="14">
        <f t="shared" si="19"/>
        <v>25000</v>
      </c>
      <c r="S17" s="14">
        <v>25000</v>
      </c>
      <c r="T17" s="74"/>
      <c r="U17" s="14">
        <f t="shared" si="20"/>
        <v>25000</v>
      </c>
      <c r="V17" s="11">
        <f t="shared" si="21"/>
        <v>50000</v>
      </c>
      <c r="W17" s="74"/>
      <c r="X17" s="74"/>
      <c r="Y17" s="11">
        <f t="shared" si="14"/>
        <v>170000</v>
      </c>
      <c r="Z17" s="11">
        <f t="shared" si="14"/>
        <v>163000</v>
      </c>
      <c r="AA17" s="11">
        <f t="shared" si="15"/>
        <v>7000</v>
      </c>
    </row>
    <row r="18" spans="1:27" ht="72.5" outlineLevel="1" collapsed="1" x14ac:dyDescent="0.35">
      <c r="A18" s="9" t="s">
        <v>146</v>
      </c>
      <c r="B18" s="9" t="s">
        <v>147</v>
      </c>
      <c r="C18" s="10" t="s">
        <v>148</v>
      </c>
      <c r="D18" s="11"/>
      <c r="E18" s="11" t="s">
        <v>137</v>
      </c>
      <c r="F18" s="12">
        <v>2019</v>
      </c>
      <c r="G18" s="24" t="s">
        <v>44</v>
      </c>
      <c r="H18" s="24" t="s">
        <v>44</v>
      </c>
      <c r="I18" s="39" t="s">
        <v>44</v>
      </c>
      <c r="J18" s="11">
        <v>2000</v>
      </c>
      <c r="K18" s="11">
        <v>0</v>
      </c>
      <c r="L18" s="11">
        <f t="shared" si="17"/>
        <v>2000</v>
      </c>
      <c r="M18" s="11">
        <f>L18</f>
        <v>2000</v>
      </c>
      <c r="N18" s="75" t="s">
        <v>67</v>
      </c>
      <c r="O18" s="11" t="s">
        <v>149</v>
      </c>
      <c r="P18" s="14">
        <v>20000</v>
      </c>
      <c r="Q18" s="74"/>
      <c r="R18" s="14">
        <f t="shared" si="19"/>
        <v>20000</v>
      </c>
      <c r="S18" s="14">
        <v>20000</v>
      </c>
      <c r="T18" s="74"/>
      <c r="U18" s="14">
        <f t="shared" si="20"/>
        <v>20000</v>
      </c>
      <c r="V18" s="11">
        <f t="shared" si="21"/>
        <v>40000</v>
      </c>
      <c r="W18" s="74"/>
      <c r="X18" s="74"/>
      <c r="Y18" s="11">
        <f>J18+P18+S18</f>
        <v>42000</v>
      </c>
      <c r="Z18" s="11">
        <f>K18+Q18+T18</f>
        <v>0</v>
      </c>
      <c r="AA18" s="11">
        <f t="shared" si="15"/>
        <v>42000</v>
      </c>
    </row>
    <row r="19" spans="1:27" ht="43.5" outlineLevel="1" x14ac:dyDescent="0.35">
      <c r="A19" s="9" t="s">
        <v>150</v>
      </c>
      <c r="B19" s="9" t="s">
        <v>151</v>
      </c>
      <c r="C19" s="10" t="s">
        <v>152</v>
      </c>
      <c r="D19" s="11" t="s">
        <v>41</v>
      </c>
      <c r="E19" s="11" t="s">
        <v>137</v>
      </c>
      <c r="F19" s="12">
        <v>2016</v>
      </c>
      <c r="G19" s="14">
        <v>4000</v>
      </c>
      <c r="H19" s="14">
        <v>4000</v>
      </c>
      <c r="I19" s="11">
        <f t="shared" si="16"/>
        <v>0</v>
      </c>
      <c r="J19" s="11">
        <v>4000</v>
      </c>
      <c r="K19" s="11">
        <v>2000</v>
      </c>
      <c r="L19" s="11">
        <f t="shared" si="17"/>
        <v>2000</v>
      </c>
      <c r="M19" s="11">
        <f t="shared" si="18"/>
        <v>2000</v>
      </c>
      <c r="N19" s="59" t="s">
        <v>69</v>
      </c>
      <c r="O19" s="11" t="s">
        <v>153</v>
      </c>
      <c r="P19" s="13" t="s">
        <v>44</v>
      </c>
      <c r="Q19" s="42" t="s">
        <v>44</v>
      </c>
      <c r="R19" s="13" t="s">
        <v>44</v>
      </c>
      <c r="S19" s="13" t="s">
        <v>44</v>
      </c>
      <c r="T19" s="42" t="s">
        <v>44</v>
      </c>
      <c r="U19" s="13" t="s">
        <v>44</v>
      </c>
      <c r="V19" s="13" t="s">
        <v>44</v>
      </c>
      <c r="W19" s="42"/>
      <c r="X19" s="13"/>
      <c r="Y19" s="11">
        <f>J19</f>
        <v>4000</v>
      </c>
      <c r="Z19" s="11">
        <f>H19+K19</f>
        <v>6000</v>
      </c>
      <c r="AA19" s="11">
        <f t="shared" si="15"/>
        <v>-2000</v>
      </c>
    </row>
    <row r="20" spans="1:27" ht="116" outlineLevel="1" x14ac:dyDescent="0.35">
      <c r="A20" s="9" t="s">
        <v>154</v>
      </c>
      <c r="B20" s="9" t="s">
        <v>155</v>
      </c>
      <c r="C20" s="10" t="s">
        <v>156</v>
      </c>
      <c r="D20" s="11" t="s">
        <v>157</v>
      </c>
      <c r="E20" s="11" t="s">
        <v>344</v>
      </c>
      <c r="F20" s="12">
        <v>2019</v>
      </c>
      <c r="G20" s="24" t="s">
        <v>44</v>
      </c>
      <c r="H20" s="24" t="s">
        <v>44</v>
      </c>
      <c r="I20" s="39" t="s">
        <v>44</v>
      </c>
      <c r="J20" s="11">
        <v>0</v>
      </c>
      <c r="K20" s="11">
        <v>0</v>
      </c>
      <c r="L20" s="11">
        <f t="shared" si="17"/>
        <v>0</v>
      </c>
      <c r="M20" s="11">
        <f>L20</f>
        <v>0</v>
      </c>
      <c r="N20" s="76" t="s">
        <v>67</v>
      </c>
      <c r="O20" s="79" t="s">
        <v>158</v>
      </c>
      <c r="P20" s="14">
        <v>300000</v>
      </c>
      <c r="Q20" s="74"/>
      <c r="R20" s="14">
        <f t="shared" si="19"/>
        <v>300000</v>
      </c>
      <c r="S20" s="14">
        <v>1123000</v>
      </c>
      <c r="T20" s="74"/>
      <c r="U20" s="14">
        <f t="shared" si="20"/>
        <v>1123000</v>
      </c>
      <c r="V20" s="11">
        <f t="shared" si="21"/>
        <v>1423000</v>
      </c>
      <c r="W20" s="74"/>
      <c r="X20" s="74"/>
      <c r="Y20" s="11">
        <f>P20+S20</f>
        <v>1423000</v>
      </c>
      <c r="Z20" s="11">
        <f>Q20+T20</f>
        <v>0</v>
      </c>
      <c r="AA20" s="11">
        <f t="shared" si="15"/>
        <v>1423000</v>
      </c>
    </row>
    <row r="21" spans="1:27" ht="58" outlineLevel="1" x14ac:dyDescent="0.35">
      <c r="A21" s="9" t="s">
        <v>159</v>
      </c>
      <c r="B21" s="9" t="s">
        <v>160</v>
      </c>
      <c r="C21" s="10" t="s">
        <v>161</v>
      </c>
      <c r="D21" s="11" t="s">
        <v>41</v>
      </c>
      <c r="E21" s="11" t="s">
        <v>61</v>
      </c>
      <c r="F21" s="12" t="s">
        <v>117</v>
      </c>
      <c r="G21" s="14">
        <v>5000</v>
      </c>
      <c r="H21" s="14">
        <v>5000</v>
      </c>
      <c r="I21" s="11">
        <f t="shared" si="16"/>
        <v>0</v>
      </c>
      <c r="J21" s="14">
        <v>5000</v>
      </c>
      <c r="K21" s="11">
        <v>5000</v>
      </c>
      <c r="L21" s="11">
        <f t="shared" si="17"/>
        <v>0</v>
      </c>
      <c r="M21" s="11">
        <f t="shared" si="18"/>
        <v>0</v>
      </c>
      <c r="N21" s="51" t="s">
        <v>69</v>
      </c>
      <c r="O21" s="79" t="s">
        <v>162</v>
      </c>
      <c r="P21" s="14">
        <v>6000</v>
      </c>
      <c r="Q21" s="74"/>
      <c r="R21" s="14">
        <f t="shared" si="19"/>
        <v>6000</v>
      </c>
      <c r="S21" s="14">
        <v>6000</v>
      </c>
      <c r="T21" s="74"/>
      <c r="U21" s="14">
        <f t="shared" si="20"/>
        <v>6000</v>
      </c>
      <c r="V21" s="11">
        <f t="shared" si="21"/>
        <v>12000</v>
      </c>
      <c r="W21" s="74"/>
      <c r="X21" s="74"/>
      <c r="Y21" s="11">
        <f t="shared" si="14"/>
        <v>22000</v>
      </c>
      <c r="Z21" s="11">
        <f t="shared" si="14"/>
        <v>10000</v>
      </c>
      <c r="AA21" s="11">
        <f t="shared" si="15"/>
        <v>12000</v>
      </c>
    </row>
    <row r="22" spans="1:27" ht="101.5" outlineLevel="1" x14ac:dyDescent="0.35">
      <c r="A22" s="9" t="s">
        <v>163</v>
      </c>
      <c r="B22" s="9" t="s">
        <v>164</v>
      </c>
      <c r="C22" s="10" t="s">
        <v>165</v>
      </c>
      <c r="D22" s="11"/>
      <c r="E22" s="11" t="s">
        <v>137</v>
      </c>
      <c r="F22" s="12">
        <v>2021</v>
      </c>
      <c r="G22" s="13" t="s">
        <v>44</v>
      </c>
      <c r="H22" s="13" t="s">
        <v>44</v>
      </c>
      <c r="I22" s="13" t="s">
        <v>44</v>
      </c>
      <c r="J22" s="13" t="s">
        <v>44</v>
      </c>
      <c r="K22" s="13" t="s">
        <v>44</v>
      </c>
      <c r="L22" s="13" t="s">
        <v>44</v>
      </c>
      <c r="M22" s="13" t="s">
        <v>44</v>
      </c>
      <c r="N22" s="25" t="s">
        <v>45</v>
      </c>
      <c r="O22" s="25" t="s">
        <v>166</v>
      </c>
      <c r="P22" s="13" t="s">
        <v>44</v>
      </c>
      <c r="Q22" s="42" t="s">
        <v>44</v>
      </c>
      <c r="R22" s="13" t="s">
        <v>44</v>
      </c>
      <c r="S22" s="14">
        <v>48000</v>
      </c>
      <c r="T22" s="74"/>
      <c r="U22" s="14">
        <f t="shared" si="20"/>
        <v>48000</v>
      </c>
      <c r="V22" s="11">
        <f>U22</f>
        <v>48000</v>
      </c>
      <c r="W22" s="74"/>
      <c r="X22" s="74"/>
      <c r="Y22" s="11">
        <f>S22</f>
        <v>48000</v>
      </c>
      <c r="Z22" s="11">
        <f>T22</f>
        <v>0</v>
      </c>
      <c r="AA22" s="11">
        <f>Y22-Z22</f>
        <v>48000</v>
      </c>
    </row>
    <row r="23" spans="1:27" ht="43.5" outlineLevel="1" x14ac:dyDescent="0.35">
      <c r="A23" s="9" t="s">
        <v>167</v>
      </c>
      <c r="B23" s="9" t="s">
        <v>168</v>
      </c>
      <c r="C23" s="10" t="s">
        <v>169</v>
      </c>
      <c r="D23" s="11" t="s">
        <v>170</v>
      </c>
      <c r="E23" s="11" t="s">
        <v>171</v>
      </c>
      <c r="F23" s="12" t="s">
        <v>117</v>
      </c>
      <c r="G23" s="14">
        <v>34000</v>
      </c>
      <c r="H23" s="11">
        <v>29000</v>
      </c>
      <c r="I23" s="11">
        <f t="shared" si="16"/>
        <v>5000</v>
      </c>
      <c r="J23" s="11">
        <v>34000</v>
      </c>
      <c r="K23" s="11">
        <v>19000</v>
      </c>
      <c r="L23" s="11">
        <f t="shared" si="17"/>
        <v>15000</v>
      </c>
      <c r="M23" s="11">
        <f t="shared" si="18"/>
        <v>20000</v>
      </c>
      <c r="N23" s="51" t="s">
        <v>69</v>
      </c>
      <c r="O23" s="79" t="s">
        <v>172</v>
      </c>
      <c r="P23" s="14">
        <v>34000</v>
      </c>
      <c r="Q23" s="74"/>
      <c r="R23" s="14">
        <f t="shared" si="19"/>
        <v>34000</v>
      </c>
      <c r="S23" s="14">
        <v>34000</v>
      </c>
      <c r="T23" s="74"/>
      <c r="U23" s="14">
        <f t="shared" si="20"/>
        <v>34000</v>
      </c>
      <c r="V23" s="11">
        <f t="shared" si="21"/>
        <v>68000</v>
      </c>
      <c r="W23" s="74"/>
      <c r="X23" s="74"/>
      <c r="Y23" s="11">
        <f t="shared" si="14"/>
        <v>136000</v>
      </c>
      <c r="Z23" s="11">
        <f t="shared" si="14"/>
        <v>48000</v>
      </c>
      <c r="AA23" s="11">
        <f t="shared" si="15"/>
        <v>88000</v>
      </c>
    </row>
    <row r="24" spans="1:27" ht="87" outlineLevel="2" x14ac:dyDescent="0.35">
      <c r="A24" s="63" t="s">
        <v>173</v>
      </c>
      <c r="B24" s="16" t="s">
        <v>174</v>
      </c>
      <c r="C24" s="8"/>
      <c r="D24" s="64"/>
      <c r="E24" s="64"/>
      <c r="F24" s="69"/>
      <c r="G24" s="36">
        <f>SUM(G25:G29)</f>
        <v>16000</v>
      </c>
      <c r="H24" s="36">
        <f>SUM(H25:H29)</f>
        <v>10000</v>
      </c>
      <c r="I24" s="36">
        <f>G24-H24</f>
        <v>6000</v>
      </c>
      <c r="J24" s="36">
        <f>SUM(J25:J29)</f>
        <v>755000</v>
      </c>
      <c r="K24" s="36">
        <f>SUM(K25:K29)</f>
        <v>25000</v>
      </c>
      <c r="L24" s="36">
        <f>J24-K24</f>
        <v>730000</v>
      </c>
      <c r="M24" s="36">
        <f>I24+L24</f>
        <v>736000</v>
      </c>
      <c r="N24" s="36"/>
      <c r="O24" s="36"/>
      <c r="P24" s="36">
        <f>SUM(P25:P29)</f>
        <v>735000</v>
      </c>
      <c r="Q24" s="36">
        <f>SUM(Q25:Q29)</f>
        <v>0</v>
      </c>
      <c r="R24" s="36">
        <f>P24-Q24</f>
        <v>735000</v>
      </c>
      <c r="S24" s="36">
        <f>SUM(S25:S29)</f>
        <v>2650000</v>
      </c>
      <c r="T24" s="36">
        <f>SUM(T25:T29)</f>
        <v>8950</v>
      </c>
      <c r="U24" s="36">
        <f>S24-T24</f>
        <v>2641050</v>
      </c>
      <c r="V24" s="36">
        <f t="shared" si="21"/>
        <v>3376050</v>
      </c>
      <c r="W24" s="36"/>
      <c r="X24" s="36"/>
      <c r="Y24" s="36">
        <f t="shared" si="14"/>
        <v>4156000</v>
      </c>
      <c r="Z24" s="36">
        <f t="shared" si="14"/>
        <v>43950</v>
      </c>
      <c r="AA24" s="36">
        <f t="shared" si="15"/>
        <v>4112050</v>
      </c>
    </row>
    <row r="25" spans="1:27" ht="293.39999999999998" customHeight="1" outlineLevel="2" x14ac:dyDescent="0.35">
      <c r="A25" s="9" t="s">
        <v>175</v>
      </c>
      <c r="B25" s="9" t="s">
        <v>176</v>
      </c>
      <c r="C25" s="10" t="s">
        <v>177</v>
      </c>
      <c r="D25" s="11" t="s">
        <v>157</v>
      </c>
      <c r="E25" s="11" t="s">
        <v>178</v>
      </c>
      <c r="F25" s="12">
        <v>2019</v>
      </c>
      <c r="G25" s="39" t="s">
        <v>44</v>
      </c>
      <c r="H25" s="39" t="s">
        <v>44</v>
      </c>
      <c r="I25" s="39" t="s">
        <v>44</v>
      </c>
      <c r="J25" s="11">
        <v>10000</v>
      </c>
      <c r="K25" s="11">
        <v>0</v>
      </c>
      <c r="L25" s="11">
        <f>J25-K25</f>
        <v>10000</v>
      </c>
      <c r="M25" s="11">
        <f>L25</f>
        <v>10000</v>
      </c>
      <c r="N25" s="75" t="s">
        <v>67</v>
      </c>
      <c r="O25" s="11" t="s">
        <v>179</v>
      </c>
      <c r="P25" s="14">
        <v>0</v>
      </c>
      <c r="Q25" s="14">
        <v>0</v>
      </c>
      <c r="R25" s="14">
        <f>P25-Q25</f>
        <v>0</v>
      </c>
      <c r="S25" s="14">
        <v>0</v>
      </c>
      <c r="T25" s="14">
        <v>0</v>
      </c>
      <c r="U25" s="14">
        <v>0</v>
      </c>
      <c r="V25" s="11">
        <f>R25</f>
        <v>0</v>
      </c>
      <c r="W25" s="59" t="s">
        <v>36</v>
      </c>
      <c r="X25" s="73" t="s">
        <v>345</v>
      </c>
      <c r="Y25" s="11">
        <f>J25+P25</f>
        <v>10000</v>
      </c>
      <c r="Z25" s="11">
        <f>K25+Q25</f>
        <v>0</v>
      </c>
      <c r="AA25" s="11">
        <f t="shared" si="15"/>
        <v>10000</v>
      </c>
    </row>
    <row r="26" spans="1:27" ht="232" x14ac:dyDescent="0.35">
      <c r="A26" s="9" t="s">
        <v>180</v>
      </c>
      <c r="B26" s="9" t="s">
        <v>332</v>
      </c>
      <c r="C26" s="10" t="s">
        <v>181</v>
      </c>
      <c r="D26" s="11" t="s">
        <v>157</v>
      </c>
      <c r="E26" s="11" t="s">
        <v>182</v>
      </c>
      <c r="F26" s="12">
        <v>2019</v>
      </c>
      <c r="G26" s="14">
        <v>8000</v>
      </c>
      <c r="H26" s="14">
        <v>5000</v>
      </c>
      <c r="I26" s="11">
        <f t="shared" ref="I26:I29" si="22">G26-H26</f>
        <v>3000</v>
      </c>
      <c r="J26" s="14">
        <v>300000</v>
      </c>
      <c r="K26" s="11">
        <v>16000</v>
      </c>
      <c r="L26" s="11">
        <f t="shared" ref="L26:L29" si="23">J26-K26</f>
        <v>284000</v>
      </c>
      <c r="M26" s="11">
        <f>I26+L26</f>
        <v>287000</v>
      </c>
      <c r="N26" s="76" t="s">
        <v>67</v>
      </c>
      <c r="O26" s="79" t="s">
        <v>183</v>
      </c>
      <c r="P26" s="14">
        <v>300000</v>
      </c>
      <c r="Q26" s="5"/>
      <c r="R26" s="14">
        <f t="shared" ref="R26:R29" si="24">P26-Q26</f>
        <v>300000</v>
      </c>
      <c r="S26" s="14">
        <v>1050000</v>
      </c>
      <c r="T26" s="74"/>
      <c r="U26" s="14">
        <f t="shared" ref="U26:U29" si="25">S26-T26</f>
        <v>1050000</v>
      </c>
      <c r="V26" s="11">
        <f>R26+U26</f>
        <v>1350000</v>
      </c>
      <c r="W26" s="75" t="s">
        <v>67</v>
      </c>
      <c r="X26" s="3" t="s">
        <v>346</v>
      </c>
      <c r="Y26" s="11">
        <f>G26+J26+P26+S26</f>
        <v>1658000</v>
      </c>
      <c r="Z26" s="11">
        <f t="shared" si="14"/>
        <v>21000</v>
      </c>
      <c r="AA26" s="11">
        <f t="shared" si="15"/>
        <v>1637000</v>
      </c>
    </row>
    <row r="27" spans="1:27" ht="116" outlineLevel="1" x14ac:dyDescent="0.35">
      <c r="A27" s="9" t="s">
        <v>184</v>
      </c>
      <c r="B27" s="9" t="s">
        <v>185</v>
      </c>
      <c r="C27" s="10" t="s">
        <v>186</v>
      </c>
      <c r="D27" s="11"/>
      <c r="E27" s="11" t="s">
        <v>187</v>
      </c>
      <c r="F27" s="12">
        <v>2019</v>
      </c>
      <c r="G27" s="24" t="s">
        <v>44</v>
      </c>
      <c r="H27" s="24" t="s">
        <v>44</v>
      </c>
      <c r="I27" s="39" t="s">
        <v>44</v>
      </c>
      <c r="J27" s="10">
        <v>10000</v>
      </c>
      <c r="K27" s="11">
        <v>0</v>
      </c>
      <c r="L27" s="11">
        <f t="shared" si="23"/>
        <v>10000</v>
      </c>
      <c r="M27" s="11">
        <f>L27</f>
        <v>10000</v>
      </c>
      <c r="N27" s="75" t="s">
        <v>67</v>
      </c>
      <c r="O27" s="11" t="s">
        <v>188</v>
      </c>
      <c r="P27" s="14">
        <v>10000</v>
      </c>
      <c r="Q27" s="14">
        <v>0</v>
      </c>
      <c r="R27" s="14">
        <f t="shared" si="24"/>
        <v>10000</v>
      </c>
      <c r="S27" s="14">
        <v>50000</v>
      </c>
      <c r="T27" s="83">
        <v>8950</v>
      </c>
      <c r="U27" s="14">
        <f t="shared" si="25"/>
        <v>41050</v>
      </c>
      <c r="V27" s="11">
        <f t="shared" ref="V27" si="26">R27+U27</f>
        <v>51050</v>
      </c>
      <c r="W27" s="75" t="s">
        <v>67</v>
      </c>
      <c r="X27" s="80" t="s">
        <v>347</v>
      </c>
      <c r="Y27" s="11">
        <f>J27+P27+S27</f>
        <v>70000</v>
      </c>
      <c r="Z27" s="11">
        <f>K27+Q27+T27</f>
        <v>8950</v>
      </c>
      <c r="AA27" s="11">
        <f t="shared" si="15"/>
        <v>61050</v>
      </c>
    </row>
    <row r="28" spans="1:27" ht="72.5" outlineLevel="1" x14ac:dyDescent="0.35">
      <c r="A28" s="9" t="s">
        <v>189</v>
      </c>
      <c r="B28" s="9" t="s">
        <v>190</v>
      </c>
      <c r="C28" s="10" t="s">
        <v>191</v>
      </c>
      <c r="D28" s="11" t="s">
        <v>157</v>
      </c>
      <c r="E28" s="11" t="s">
        <v>192</v>
      </c>
      <c r="F28" s="12">
        <v>2019</v>
      </c>
      <c r="G28" s="24" t="s">
        <v>44</v>
      </c>
      <c r="H28" s="24" t="s">
        <v>44</v>
      </c>
      <c r="I28" s="39" t="s">
        <v>44</v>
      </c>
      <c r="J28" s="10">
        <v>10000</v>
      </c>
      <c r="K28" s="11">
        <v>0</v>
      </c>
      <c r="L28" s="11">
        <f t="shared" si="23"/>
        <v>10000</v>
      </c>
      <c r="M28" s="11">
        <f>L28</f>
        <v>10000</v>
      </c>
      <c r="N28" s="75" t="s">
        <v>67</v>
      </c>
      <c r="O28" s="11" t="s">
        <v>193</v>
      </c>
      <c r="P28" s="14">
        <v>0</v>
      </c>
      <c r="Q28" s="14">
        <v>0</v>
      </c>
      <c r="R28" s="14">
        <f t="shared" si="24"/>
        <v>0</v>
      </c>
      <c r="S28" s="14">
        <v>0</v>
      </c>
      <c r="T28" s="14">
        <v>0</v>
      </c>
      <c r="U28" s="14">
        <f>S28-T28</f>
        <v>0</v>
      </c>
      <c r="V28" s="11">
        <f>R28</f>
        <v>0</v>
      </c>
      <c r="W28" s="43" t="s">
        <v>83</v>
      </c>
      <c r="X28" s="11" t="s">
        <v>194</v>
      </c>
      <c r="Y28" s="11">
        <f>J28+P28</f>
        <v>10000</v>
      </c>
      <c r="Z28" s="11">
        <f>K28+Q28</f>
        <v>0</v>
      </c>
      <c r="AA28" s="11">
        <f t="shared" si="15"/>
        <v>10000</v>
      </c>
    </row>
    <row r="29" spans="1:27" ht="101.5" outlineLevel="1" x14ac:dyDescent="0.35">
      <c r="A29" s="9" t="s">
        <v>195</v>
      </c>
      <c r="B29" s="9" t="s">
        <v>196</v>
      </c>
      <c r="C29" s="10" t="s">
        <v>197</v>
      </c>
      <c r="D29" s="11" t="s">
        <v>157</v>
      </c>
      <c r="E29" s="11" t="s">
        <v>198</v>
      </c>
      <c r="F29" s="12">
        <v>2019</v>
      </c>
      <c r="G29" s="24">
        <v>8000</v>
      </c>
      <c r="H29" s="24">
        <v>5000</v>
      </c>
      <c r="I29" s="39">
        <f t="shared" si="22"/>
        <v>3000</v>
      </c>
      <c r="J29" s="10">
        <v>425000</v>
      </c>
      <c r="K29" s="11">
        <v>9000</v>
      </c>
      <c r="L29" s="11">
        <f t="shared" si="23"/>
        <v>416000</v>
      </c>
      <c r="M29" s="11">
        <f t="shared" ref="M29" si="27">I29+L29</f>
        <v>419000</v>
      </c>
      <c r="N29" s="76" t="s">
        <v>67</v>
      </c>
      <c r="O29" s="79" t="s">
        <v>199</v>
      </c>
      <c r="P29" s="14">
        <v>425000</v>
      </c>
      <c r="Q29" s="5"/>
      <c r="R29" s="14">
        <f t="shared" si="24"/>
        <v>425000</v>
      </c>
      <c r="S29" s="14">
        <v>1550000</v>
      </c>
      <c r="T29" s="74"/>
      <c r="U29" s="14">
        <f t="shared" si="25"/>
        <v>1550000</v>
      </c>
      <c r="V29" s="11">
        <f>R29+U29</f>
        <v>1975000</v>
      </c>
      <c r="W29" s="75" t="s">
        <v>67</v>
      </c>
      <c r="X29" s="11" t="s">
        <v>200</v>
      </c>
      <c r="Y29" s="11">
        <f t="shared" si="14"/>
        <v>2408000</v>
      </c>
      <c r="Z29" s="11">
        <f t="shared" si="14"/>
        <v>14000</v>
      </c>
      <c r="AA29" s="11">
        <f t="shared" si="15"/>
        <v>2394000</v>
      </c>
    </row>
    <row r="30" spans="1:27" customFormat="1" outlineLevel="1" x14ac:dyDescent="0.35">
      <c r="A30" s="107"/>
      <c r="B30" s="107"/>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row>
    <row r="31" spans="1:27" customFormat="1" outlineLevel="2" x14ac:dyDescent="0.35"/>
    <row r="32" spans="1:27" customFormat="1" x14ac:dyDescent="0.35">
      <c r="A32" s="107"/>
      <c r="B32" s="107"/>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row>
    <row r="33" customFormat="1" x14ac:dyDescent="0.35"/>
    <row r="34" customFormat="1" x14ac:dyDescent="0.35"/>
    <row r="35" customFormat="1" x14ac:dyDescent="0.35"/>
  </sheetData>
  <autoFilter ref="A2:AA5" xr:uid="{00000000-0009-0000-0000-000003000000}"/>
  <mergeCells count="10">
    <mergeCell ref="A12:AA12"/>
    <mergeCell ref="B13:C13"/>
    <mergeCell ref="A30:AA30"/>
    <mergeCell ref="A32:AA32"/>
    <mergeCell ref="D1:H1"/>
    <mergeCell ref="I1:L1"/>
    <mergeCell ref="M1:O1"/>
    <mergeCell ref="B3:C3"/>
    <mergeCell ref="A6:AA6"/>
    <mergeCell ref="B7:C7"/>
  </mergeCells>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12"/>
  <sheetViews>
    <sheetView zoomScale="80" zoomScaleNormal="80" workbookViewId="0">
      <pane ySplit="2" topLeftCell="A3" activePane="bottomLeft" state="frozen"/>
      <selection pane="bottomLeft" activeCell="A62" sqref="A62"/>
    </sheetView>
  </sheetViews>
  <sheetFormatPr defaultColWidth="8.90625" defaultRowHeight="14.5" outlineLevelRow="2" x14ac:dyDescent="0.35"/>
  <cols>
    <col min="1" max="1" width="10.453125" style="32" customWidth="1"/>
    <col min="2" max="2" width="41.6328125" style="32" customWidth="1"/>
    <col min="3" max="3" width="35.36328125" style="32" customWidth="1"/>
    <col min="4" max="4" width="7.81640625" style="32" customWidth="1"/>
    <col min="5" max="5" width="10.90625" style="32" customWidth="1"/>
    <col min="6" max="6" width="9.36328125" style="32" hidden="1" customWidth="1"/>
    <col min="7" max="7" width="11" style="32" hidden="1" customWidth="1"/>
    <col min="8" max="8" width="12.54296875" style="32" hidden="1" customWidth="1"/>
    <col min="9" max="9" width="11" style="32" hidden="1" customWidth="1"/>
    <col min="10" max="10" width="10.54296875" style="32" hidden="1" customWidth="1"/>
    <col min="11" max="11" width="11.453125" style="32" hidden="1" customWidth="1"/>
    <col min="12" max="12" width="10.54296875" style="32" hidden="1" customWidth="1"/>
    <col min="13" max="13" width="11.453125" style="32" hidden="1" customWidth="1"/>
    <col min="14" max="14" width="14.90625" style="32" customWidth="1"/>
    <col min="15" max="15" width="36.1796875" style="32" customWidth="1"/>
    <col min="16" max="18" width="11.54296875" style="32" customWidth="1"/>
    <col min="19" max="19" width="11" style="32" customWidth="1"/>
    <col min="20" max="20" width="12.54296875" style="32" customWidth="1"/>
    <col min="21" max="22" width="11" style="32" customWidth="1"/>
    <col min="23" max="23" width="14" style="32" customWidth="1"/>
    <col min="24" max="24" width="34.54296875" style="32" customWidth="1"/>
    <col min="25" max="27" width="14.6328125" style="32" customWidth="1"/>
    <col min="28" max="28" width="35.36328125" style="32" customWidth="1"/>
    <col min="29" max="16384" width="8.90625" style="32"/>
  </cols>
  <sheetData>
    <row r="1" spans="1:27" x14ac:dyDescent="0.35">
      <c r="A1" s="31" t="s">
        <v>0</v>
      </c>
      <c r="B1" s="53" t="s">
        <v>1</v>
      </c>
      <c r="C1" s="56" t="s">
        <v>337</v>
      </c>
      <c r="D1" s="106" t="s">
        <v>2</v>
      </c>
      <c r="E1" s="106"/>
      <c r="F1" s="106"/>
      <c r="G1" s="106"/>
      <c r="H1" s="106"/>
      <c r="I1" s="101" t="s">
        <v>3</v>
      </c>
      <c r="J1" s="101"/>
      <c r="K1" s="101"/>
      <c r="L1" s="101"/>
      <c r="M1" s="102" t="s">
        <v>4</v>
      </c>
      <c r="N1" s="102"/>
      <c r="O1" s="102"/>
    </row>
    <row r="2" spans="1:27" ht="101.5" x14ac:dyDescent="0.35">
      <c r="A2" s="65" t="s">
        <v>5</v>
      </c>
      <c r="B2" s="65" t="s">
        <v>6</v>
      </c>
      <c r="C2" s="60" t="s">
        <v>7</v>
      </c>
      <c r="D2" s="60" t="s">
        <v>8</v>
      </c>
      <c r="E2" s="60" t="s">
        <v>9</v>
      </c>
      <c r="F2" s="61" t="s">
        <v>10</v>
      </c>
      <c r="G2" s="61">
        <v>2018</v>
      </c>
      <c r="H2" s="61" t="s">
        <v>11</v>
      </c>
      <c r="I2" s="61" t="s">
        <v>12</v>
      </c>
      <c r="J2" s="61">
        <v>2019</v>
      </c>
      <c r="K2" s="61" t="s">
        <v>13</v>
      </c>
      <c r="L2" s="61" t="s">
        <v>14</v>
      </c>
      <c r="M2" s="61" t="s">
        <v>15</v>
      </c>
      <c r="N2" s="62" t="s">
        <v>16</v>
      </c>
      <c r="O2" s="62" t="s">
        <v>17</v>
      </c>
      <c r="P2" s="61">
        <v>2020</v>
      </c>
      <c r="Q2" s="61" t="s">
        <v>18</v>
      </c>
      <c r="R2" s="61" t="s">
        <v>19</v>
      </c>
      <c r="S2" s="61">
        <v>2021</v>
      </c>
      <c r="T2" s="61" t="s">
        <v>20</v>
      </c>
      <c r="U2" s="61" t="s">
        <v>21</v>
      </c>
      <c r="V2" s="61" t="s">
        <v>22</v>
      </c>
      <c r="W2" s="61" t="s">
        <v>23</v>
      </c>
      <c r="X2" s="61" t="s">
        <v>24</v>
      </c>
      <c r="Y2" s="61" t="s">
        <v>25</v>
      </c>
      <c r="Z2" s="61" t="s">
        <v>26</v>
      </c>
      <c r="AA2" s="61" t="s">
        <v>27</v>
      </c>
    </row>
    <row r="3" spans="1:27" x14ac:dyDescent="0.35">
      <c r="A3" s="17" t="s">
        <v>28</v>
      </c>
      <c r="B3" s="98" t="s">
        <v>29</v>
      </c>
      <c r="C3" s="99"/>
      <c r="D3" s="33"/>
      <c r="E3" s="18"/>
      <c r="F3" s="66"/>
      <c r="G3" s="34">
        <f>SUM(G4,)</f>
        <v>0</v>
      </c>
      <c r="H3" s="34">
        <f>H4</f>
        <v>0</v>
      </c>
      <c r="I3" s="34">
        <f>I4</f>
        <v>0</v>
      </c>
      <c r="J3" s="34">
        <f>SUM(J4,)</f>
        <v>100000</v>
      </c>
      <c r="K3" s="34">
        <f>K4</f>
        <v>37800</v>
      </c>
      <c r="L3" s="34">
        <f>L4</f>
        <v>62200</v>
      </c>
      <c r="M3" s="34">
        <f>M4</f>
        <v>62200</v>
      </c>
      <c r="N3" s="34"/>
      <c r="O3" s="34"/>
      <c r="P3" s="34">
        <f t="shared" ref="P3" si="0">SUM(P4,)</f>
        <v>150000</v>
      </c>
      <c r="Q3" s="34">
        <f>Q4</f>
        <v>0</v>
      </c>
      <c r="R3" s="34">
        <f t="shared" ref="R3:V3" si="1">R4</f>
        <v>150000</v>
      </c>
      <c r="S3" s="34">
        <f t="shared" si="1"/>
        <v>0</v>
      </c>
      <c r="T3" s="34">
        <f t="shared" si="1"/>
        <v>0</v>
      </c>
      <c r="U3" s="34">
        <f t="shared" si="1"/>
        <v>0</v>
      </c>
      <c r="V3" s="34">
        <f t="shared" si="1"/>
        <v>150000</v>
      </c>
      <c r="W3" s="34"/>
      <c r="X3" s="34"/>
      <c r="Y3" s="34">
        <f>SUM(G3,J3,P3,S3)</f>
        <v>250000</v>
      </c>
      <c r="Z3" s="35">
        <f>H3+K3+Q3+T3</f>
        <v>37800</v>
      </c>
      <c r="AA3" s="35">
        <f>Y3-Z3</f>
        <v>212200</v>
      </c>
    </row>
    <row r="4" spans="1:27" ht="72.5" outlineLevel="1" x14ac:dyDescent="0.35">
      <c r="A4" s="27" t="s">
        <v>30</v>
      </c>
      <c r="B4" s="8" t="s">
        <v>31</v>
      </c>
      <c r="C4" s="8"/>
      <c r="D4" s="28"/>
      <c r="E4" s="28"/>
      <c r="F4" s="67"/>
      <c r="G4" s="36">
        <f>SUM(G5:G5)</f>
        <v>0</v>
      </c>
      <c r="H4" s="36">
        <f>SUM(H5:H5)</f>
        <v>0</v>
      </c>
      <c r="I4" s="36">
        <f>G4-H4</f>
        <v>0</v>
      </c>
      <c r="J4" s="36">
        <f>SUM(J5:J5)</f>
        <v>100000</v>
      </c>
      <c r="K4" s="36">
        <f>SUM(K5:K5)</f>
        <v>37800</v>
      </c>
      <c r="L4" s="36">
        <f>J4-K4</f>
        <v>62200</v>
      </c>
      <c r="M4" s="36">
        <f>I4+L4</f>
        <v>62200</v>
      </c>
      <c r="N4" s="36"/>
      <c r="O4" s="36"/>
      <c r="P4" s="36">
        <f>SUM(P5:P5)</f>
        <v>150000</v>
      </c>
      <c r="Q4" s="36">
        <f>SUM(Q5:Q5)</f>
        <v>0</v>
      </c>
      <c r="R4" s="36">
        <f>P4-Q4</f>
        <v>150000</v>
      </c>
      <c r="S4" s="36">
        <f>SUM(S5:S5)</f>
        <v>0</v>
      </c>
      <c r="T4" s="36">
        <f>SUM(T5:T5)</f>
        <v>0</v>
      </c>
      <c r="U4" s="36">
        <f>S4-T4</f>
        <v>0</v>
      </c>
      <c r="V4" s="36">
        <f>SUM(R4+U4)</f>
        <v>150000</v>
      </c>
      <c r="W4" s="28"/>
      <c r="X4" s="28"/>
      <c r="Y4" s="37">
        <f>SUM(G4,J4,P4,S4)</f>
        <v>250000</v>
      </c>
      <c r="Z4" s="38">
        <f>H4+K4+Q4+T4</f>
        <v>37800</v>
      </c>
      <c r="AA4" s="38">
        <f>Y4-Z4</f>
        <v>212200</v>
      </c>
    </row>
    <row r="5" spans="1:27" ht="43.5" outlineLevel="2" x14ac:dyDescent="0.35">
      <c r="A5" s="9" t="s">
        <v>63</v>
      </c>
      <c r="B5" s="9" t="s">
        <v>64</v>
      </c>
      <c r="C5" s="10" t="s">
        <v>65</v>
      </c>
      <c r="D5" s="11"/>
      <c r="E5" s="11" t="s">
        <v>66</v>
      </c>
      <c r="F5" s="68"/>
      <c r="G5" s="39" t="s">
        <v>44</v>
      </c>
      <c r="H5" s="39" t="s">
        <v>44</v>
      </c>
      <c r="I5" s="39" t="s">
        <v>44</v>
      </c>
      <c r="J5" s="11">
        <v>100000</v>
      </c>
      <c r="K5" s="11">
        <v>37800</v>
      </c>
      <c r="L5" s="11">
        <f t="shared" ref="L5" si="2">J5-K5</f>
        <v>62200</v>
      </c>
      <c r="M5" s="11">
        <f>L5</f>
        <v>62200</v>
      </c>
      <c r="N5" s="55" t="s">
        <v>67</v>
      </c>
      <c r="O5" s="11" t="s">
        <v>68</v>
      </c>
      <c r="P5" s="11">
        <v>150000</v>
      </c>
      <c r="Q5" s="73"/>
      <c r="R5" s="14">
        <f t="shared" ref="R5" si="3">P5-Q5</f>
        <v>150000</v>
      </c>
      <c r="S5" s="11">
        <v>0</v>
      </c>
      <c r="T5" s="11">
        <v>0</v>
      </c>
      <c r="U5" s="14">
        <f t="shared" ref="U5" si="4">S5-T5</f>
        <v>0</v>
      </c>
      <c r="V5" s="11">
        <f t="shared" ref="V5" si="5">R5+U5</f>
        <v>150000</v>
      </c>
      <c r="W5" s="51" t="s">
        <v>69</v>
      </c>
      <c r="X5" s="9" t="s">
        <v>334</v>
      </c>
      <c r="Y5" s="11">
        <f>J5+P5+S5</f>
        <v>250000</v>
      </c>
      <c r="Z5" s="11">
        <f>K5+Q5+T5</f>
        <v>37800</v>
      </c>
      <c r="AA5" s="11">
        <f t="shared" ref="AA5" si="6">Y5-Z5</f>
        <v>212200</v>
      </c>
    </row>
    <row r="6" spans="1:27" outlineLevel="2" x14ac:dyDescent="0.35">
      <c r="A6" s="103"/>
      <c r="B6" s="103"/>
      <c r="C6" s="103"/>
      <c r="D6" s="103"/>
      <c r="E6" s="103"/>
      <c r="F6" s="103"/>
      <c r="G6" s="103"/>
      <c r="H6" s="103"/>
      <c r="I6" s="103"/>
      <c r="J6" s="103"/>
      <c r="K6" s="103"/>
      <c r="L6" s="103"/>
      <c r="M6" s="103"/>
      <c r="N6" s="103"/>
      <c r="O6" s="103"/>
      <c r="P6" s="103"/>
      <c r="Q6" s="103"/>
      <c r="R6" s="103"/>
      <c r="S6" s="103"/>
      <c r="T6" s="103"/>
      <c r="U6" s="103"/>
      <c r="V6" s="103"/>
      <c r="W6" s="103"/>
      <c r="X6" s="103"/>
      <c r="Y6" s="103"/>
      <c r="Z6" s="103"/>
      <c r="AA6" s="103"/>
    </row>
    <row r="7" spans="1:27" outlineLevel="1" x14ac:dyDescent="0.35">
      <c r="A7" s="108"/>
      <c r="B7" s="109"/>
      <c r="C7" s="109"/>
      <c r="D7" s="109"/>
      <c r="E7" s="109"/>
      <c r="F7" s="109"/>
      <c r="G7" s="109"/>
      <c r="H7" s="109"/>
      <c r="I7" s="109"/>
      <c r="J7" s="109"/>
      <c r="K7" s="109"/>
      <c r="L7" s="109"/>
      <c r="M7" s="109"/>
      <c r="N7" s="109"/>
      <c r="O7" s="109"/>
      <c r="P7" s="109"/>
      <c r="Q7" s="109"/>
      <c r="R7" s="109"/>
      <c r="S7" s="109"/>
      <c r="T7" s="109"/>
      <c r="U7" s="109"/>
      <c r="V7" s="109"/>
      <c r="W7" s="109"/>
      <c r="X7" s="109"/>
      <c r="Y7" s="109"/>
      <c r="Z7" s="109"/>
      <c r="AA7" s="110"/>
    </row>
    <row r="8" spans="1:27" outlineLevel="2" x14ac:dyDescent="0.35">
      <c r="A8" s="1"/>
      <c r="B8" s="1"/>
      <c r="C8" s="2"/>
      <c r="D8" s="3"/>
      <c r="E8" s="3"/>
      <c r="F8" s="4"/>
      <c r="G8" s="3"/>
      <c r="H8" s="3"/>
      <c r="I8" s="3"/>
      <c r="J8" s="3"/>
      <c r="K8" s="3"/>
      <c r="L8" s="3"/>
      <c r="M8" s="3"/>
      <c r="N8" s="3"/>
      <c r="O8" s="3"/>
      <c r="P8" s="3"/>
      <c r="Q8" s="3"/>
      <c r="R8" s="3"/>
      <c r="S8" s="3"/>
      <c r="T8" s="3"/>
      <c r="U8" s="3"/>
      <c r="V8" s="3"/>
      <c r="W8" s="3"/>
      <c r="X8" s="3"/>
      <c r="Y8" s="3"/>
      <c r="Z8" s="44"/>
      <c r="AA8" s="44"/>
    </row>
    <row r="9" spans="1:27" x14ac:dyDescent="0.35">
      <c r="A9" s="17" t="s">
        <v>243</v>
      </c>
      <c r="B9" s="98" t="s">
        <v>244</v>
      </c>
      <c r="C9" s="99"/>
      <c r="D9" s="33"/>
      <c r="E9" s="18"/>
      <c r="F9" s="66"/>
      <c r="G9" s="34">
        <f>SUM(G10)</f>
        <v>0</v>
      </c>
      <c r="H9" s="34">
        <f>H10</f>
        <v>0</v>
      </c>
      <c r="I9" s="34">
        <f>I10</f>
        <v>0</v>
      </c>
      <c r="J9" s="34">
        <f>SUM(J10)</f>
        <v>100000</v>
      </c>
      <c r="K9" s="34">
        <f>K10</f>
        <v>81600</v>
      </c>
      <c r="L9" s="34">
        <f>L10</f>
        <v>18400</v>
      </c>
      <c r="M9" s="34">
        <f>M10</f>
        <v>18400</v>
      </c>
      <c r="N9" s="34"/>
      <c r="O9" s="34"/>
      <c r="P9" s="34">
        <f>SUM(P10)</f>
        <v>150000</v>
      </c>
      <c r="Q9" s="34">
        <f>Q10</f>
        <v>0</v>
      </c>
      <c r="R9" s="34">
        <f>R10</f>
        <v>150000</v>
      </c>
      <c r="S9" s="34">
        <f>SUM(S10)</f>
        <v>0</v>
      </c>
      <c r="T9" s="34">
        <f>T10</f>
        <v>0</v>
      </c>
      <c r="U9" s="34">
        <f>U10</f>
        <v>0</v>
      </c>
      <c r="V9" s="34">
        <f>V10</f>
        <v>150000</v>
      </c>
      <c r="W9" s="34"/>
      <c r="X9" s="34"/>
      <c r="Y9" s="34">
        <f>G9+J9+P9+S9</f>
        <v>250000</v>
      </c>
      <c r="Z9" s="35">
        <f>H9+K9+Q9+T9</f>
        <v>81600</v>
      </c>
      <c r="AA9" s="35">
        <f>Y9-Z9</f>
        <v>168400</v>
      </c>
    </row>
    <row r="10" spans="1:27" ht="29" outlineLevel="2" x14ac:dyDescent="0.35">
      <c r="A10" s="63" t="s">
        <v>245</v>
      </c>
      <c r="B10" s="16" t="s">
        <v>246</v>
      </c>
      <c r="C10" s="8"/>
      <c r="D10" s="64"/>
      <c r="E10" s="64"/>
      <c r="F10" s="69"/>
      <c r="G10" s="36">
        <f>SUM(G11:G11)</f>
        <v>0</v>
      </c>
      <c r="H10" s="36">
        <f>SUM(H11:H11)</f>
        <v>0</v>
      </c>
      <c r="I10" s="36">
        <f>G10-H10</f>
        <v>0</v>
      </c>
      <c r="J10" s="36">
        <f>SUM(J11:J11)</f>
        <v>100000</v>
      </c>
      <c r="K10" s="36">
        <f>SUM(K11:K11)</f>
        <v>81600</v>
      </c>
      <c r="L10" s="36">
        <f>J10-K10</f>
        <v>18400</v>
      </c>
      <c r="M10" s="36">
        <f>SUM(I10,L10)</f>
        <v>18400</v>
      </c>
      <c r="N10" s="36"/>
      <c r="O10" s="36"/>
      <c r="P10" s="36">
        <f>SUM(P11:P11)</f>
        <v>150000</v>
      </c>
      <c r="Q10" s="36">
        <f>SUM(Q11:Q11)</f>
        <v>0</v>
      </c>
      <c r="R10" s="36">
        <f>P10-Q10</f>
        <v>150000</v>
      </c>
      <c r="S10" s="36">
        <f>SUM(S11:S11)</f>
        <v>0</v>
      </c>
      <c r="T10" s="36">
        <f>SUM(T11:T11)</f>
        <v>0</v>
      </c>
      <c r="U10" s="36">
        <f>S10-T10</f>
        <v>0</v>
      </c>
      <c r="V10" s="36">
        <f>R10+U10</f>
        <v>150000</v>
      </c>
      <c r="W10" s="36"/>
      <c r="X10" s="36"/>
      <c r="Y10" s="36">
        <f t="shared" ref="Y10:Z10" si="7">G10+J10+P10+S10</f>
        <v>250000</v>
      </c>
      <c r="Z10" s="36">
        <f t="shared" si="7"/>
        <v>81600</v>
      </c>
      <c r="AA10" s="36">
        <f t="shared" ref="AA10:AA11" si="8">Y10-Z10</f>
        <v>168400</v>
      </c>
    </row>
    <row r="11" spans="1:27" ht="43.5" outlineLevel="2" x14ac:dyDescent="0.35">
      <c r="A11" s="9" t="s">
        <v>262</v>
      </c>
      <c r="B11" s="9" t="s">
        <v>263</v>
      </c>
      <c r="C11" s="10" t="s">
        <v>264</v>
      </c>
      <c r="D11" s="11"/>
      <c r="E11" s="11" t="s">
        <v>265</v>
      </c>
      <c r="F11" s="68"/>
      <c r="G11" s="14">
        <v>0</v>
      </c>
      <c r="H11" s="14">
        <v>0</v>
      </c>
      <c r="I11" s="11">
        <f t="shared" ref="I11" si="9">G11-H11</f>
        <v>0</v>
      </c>
      <c r="J11" s="10">
        <v>100000</v>
      </c>
      <c r="K11" s="11">
        <v>81600</v>
      </c>
      <c r="L11" s="11">
        <f t="shared" ref="L11" si="10">J11-K11</f>
        <v>18400</v>
      </c>
      <c r="M11" s="11">
        <f t="shared" ref="M11" si="11">I11+L11</f>
        <v>18400</v>
      </c>
      <c r="N11" s="59" t="s">
        <v>69</v>
      </c>
      <c r="O11" s="11" t="s">
        <v>266</v>
      </c>
      <c r="P11" s="14">
        <v>150000</v>
      </c>
      <c r="Q11" s="74"/>
      <c r="R11" s="14">
        <f t="shared" ref="R11" si="12">P11-Q11</f>
        <v>150000</v>
      </c>
      <c r="S11" s="13" t="s">
        <v>44</v>
      </c>
      <c r="T11" s="13" t="s">
        <v>44</v>
      </c>
      <c r="U11" s="13" t="s">
        <v>44</v>
      </c>
      <c r="V11" s="11">
        <f>R11</f>
        <v>150000</v>
      </c>
      <c r="W11" s="59" t="s">
        <v>69</v>
      </c>
      <c r="X11" s="3" t="s">
        <v>267</v>
      </c>
      <c r="Y11" s="11">
        <f>G11+J11+P11</f>
        <v>250000</v>
      </c>
      <c r="Z11" s="11">
        <f>H11+K11+Q11</f>
        <v>81600</v>
      </c>
      <c r="AA11" s="11">
        <f t="shared" si="8"/>
        <v>168400</v>
      </c>
    </row>
    <row r="12" spans="1:27" x14ac:dyDescent="0.35">
      <c r="A12" s="100"/>
      <c r="B12" s="100"/>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row>
  </sheetData>
  <autoFilter ref="A2:AA5" xr:uid="{00000000-0009-0000-0000-000004000000}"/>
  <mergeCells count="8">
    <mergeCell ref="A7:AA7"/>
    <mergeCell ref="B9:C9"/>
    <mergeCell ref="A12:AA12"/>
    <mergeCell ref="D1:H1"/>
    <mergeCell ref="I1:L1"/>
    <mergeCell ref="M1:O1"/>
    <mergeCell ref="B3:C3"/>
    <mergeCell ref="A6:AA6"/>
  </mergeCells>
  <pageMargins left="0.70866141732283472" right="0.70866141732283472" top="0.74803149606299213" bottom="0.74803149606299213" header="0.31496062992125984" footer="0.31496062992125984"/>
  <pageSetup paperSize="9"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11"/>
  <sheetViews>
    <sheetView zoomScale="80" zoomScaleNormal="80" workbookViewId="0">
      <pane ySplit="2" topLeftCell="A3" activePane="bottomLeft" state="frozen"/>
      <selection pane="bottomLeft" activeCell="W6" sqref="W6"/>
    </sheetView>
  </sheetViews>
  <sheetFormatPr defaultColWidth="8.90625" defaultRowHeight="14.5" outlineLevelRow="2" x14ac:dyDescent="0.35"/>
  <cols>
    <col min="1" max="1" width="10.453125" style="32" customWidth="1"/>
    <col min="2" max="2" width="41.6328125" style="32" customWidth="1"/>
    <col min="3" max="3" width="35.36328125" style="32" customWidth="1"/>
    <col min="4" max="4" width="7.81640625" style="32" customWidth="1"/>
    <col min="5" max="5" width="10.90625" style="32" customWidth="1"/>
    <col min="6" max="6" width="9.36328125" style="32" hidden="1" customWidth="1"/>
    <col min="7" max="7" width="11" style="32" hidden="1" customWidth="1"/>
    <col min="8" max="8" width="12.54296875" style="32" hidden="1" customWidth="1"/>
    <col min="9" max="9" width="11" style="32" hidden="1" customWidth="1"/>
    <col min="10" max="10" width="10.54296875" style="32" hidden="1" customWidth="1"/>
    <col min="11" max="11" width="11.453125" style="32" hidden="1" customWidth="1"/>
    <col min="12" max="12" width="10.54296875" style="32" hidden="1" customWidth="1"/>
    <col min="13" max="13" width="11.453125" style="32" hidden="1" customWidth="1"/>
    <col min="14" max="14" width="14.90625" style="32" customWidth="1"/>
    <col min="15" max="15" width="36.1796875" style="32" customWidth="1"/>
    <col min="16" max="18" width="11.54296875" style="32" customWidth="1"/>
    <col min="19" max="19" width="11" style="32" customWidth="1"/>
    <col min="20" max="20" width="12.54296875" style="32" customWidth="1"/>
    <col min="21" max="22" width="11" style="32" customWidth="1"/>
    <col min="23" max="23" width="14" style="32" customWidth="1"/>
    <col min="24" max="24" width="34.54296875" style="32" customWidth="1"/>
    <col min="25" max="27" width="14.6328125" style="32" customWidth="1"/>
    <col min="28" max="28" width="35.36328125" style="32" customWidth="1"/>
    <col min="29" max="16384" width="8.90625" style="32"/>
  </cols>
  <sheetData>
    <row r="1" spans="1:27" x14ac:dyDescent="0.35">
      <c r="A1" s="31" t="s">
        <v>0</v>
      </c>
      <c r="B1" s="53" t="s">
        <v>1</v>
      </c>
      <c r="C1" s="56" t="s">
        <v>337</v>
      </c>
      <c r="D1" s="106" t="s">
        <v>2</v>
      </c>
      <c r="E1" s="106"/>
      <c r="F1" s="106"/>
      <c r="G1" s="106"/>
      <c r="H1" s="106"/>
      <c r="I1" s="101" t="s">
        <v>3</v>
      </c>
      <c r="J1" s="101"/>
      <c r="K1" s="101"/>
      <c r="L1" s="101"/>
      <c r="M1" s="102" t="s">
        <v>4</v>
      </c>
      <c r="N1" s="102"/>
      <c r="O1" s="102"/>
    </row>
    <row r="2" spans="1:27" ht="101.5" x14ac:dyDescent="0.35">
      <c r="A2" s="65" t="s">
        <v>5</v>
      </c>
      <c r="B2" s="65" t="s">
        <v>6</v>
      </c>
      <c r="C2" s="60" t="s">
        <v>7</v>
      </c>
      <c r="D2" s="60" t="s">
        <v>8</v>
      </c>
      <c r="E2" s="60" t="s">
        <v>9</v>
      </c>
      <c r="F2" s="61" t="s">
        <v>10</v>
      </c>
      <c r="G2" s="61">
        <v>2018</v>
      </c>
      <c r="H2" s="61" t="s">
        <v>11</v>
      </c>
      <c r="I2" s="61" t="s">
        <v>12</v>
      </c>
      <c r="J2" s="61">
        <v>2019</v>
      </c>
      <c r="K2" s="61" t="s">
        <v>13</v>
      </c>
      <c r="L2" s="61" t="s">
        <v>14</v>
      </c>
      <c r="M2" s="61" t="s">
        <v>15</v>
      </c>
      <c r="N2" s="62" t="s">
        <v>16</v>
      </c>
      <c r="O2" s="62" t="s">
        <v>17</v>
      </c>
      <c r="P2" s="61">
        <v>2020</v>
      </c>
      <c r="Q2" s="61" t="s">
        <v>18</v>
      </c>
      <c r="R2" s="61" t="s">
        <v>19</v>
      </c>
      <c r="S2" s="61">
        <v>2021</v>
      </c>
      <c r="T2" s="61" t="s">
        <v>20</v>
      </c>
      <c r="U2" s="61" t="s">
        <v>21</v>
      </c>
      <c r="V2" s="61" t="s">
        <v>22</v>
      </c>
      <c r="W2" s="61" t="s">
        <v>23</v>
      </c>
      <c r="X2" s="61" t="s">
        <v>24</v>
      </c>
      <c r="Y2" s="61" t="s">
        <v>25</v>
      </c>
      <c r="Z2" s="61" t="s">
        <v>26</v>
      </c>
      <c r="AA2" s="61" t="s">
        <v>27</v>
      </c>
    </row>
    <row r="3" spans="1:27" outlineLevel="2" x14ac:dyDescent="0.35">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row>
    <row r="4" spans="1:27" x14ac:dyDescent="0.35">
      <c r="A4" s="17" t="s">
        <v>70</v>
      </c>
      <c r="B4" s="98" t="s">
        <v>71</v>
      </c>
      <c r="C4" s="99"/>
      <c r="D4" s="33"/>
      <c r="E4" s="18"/>
      <c r="F4" s="66"/>
      <c r="G4" s="34" t="e">
        <f>SUM(G5,#REF!,#REF!)</f>
        <v>#REF!</v>
      </c>
      <c r="H4" s="34" t="e">
        <f>SUM(H5,#REF!,#REF!)</f>
        <v>#REF!</v>
      </c>
      <c r="I4" s="34" t="e">
        <f>G4-H4</f>
        <v>#REF!</v>
      </c>
      <c r="J4" s="34" t="e">
        <f>SUM(J5,#REF!,#REF!)</f>
        <v>#REF!</v>
      </c>
      <c r="K4" s="34" t="e">
        <f>SUM(K5,#REF!,#REF!)</f>
        <v>#REF!</v>
      </c>
      <c r="L4" s="34" t="e">
        <f>J4-K4</f>
        <v>#REF!</v>
      </c>
      <c r="M4" s="34" t="e">
        <f>I4+L4</f>
        <v>#REF!</v>
      </c>
      <c r="N4" s="34"/>
      <c r="O4" s="34"/>
      <c r="P4" s="34" t="e">
        <f>SUM(P5,#REF!,#REF!)</f>
        <v>#REF!</v>
      </c>
      <c r="Q4" s="34" t="e">
        <f>SUM(Q5,#REF!,#REF!)</f>
        <v>#REF!</v>
      </c>
      <c r="R4" s="34" t="e">
        <f>P4-Q4</f>
        <v>#REF!</v>
      </c>
      <c r="S4" s="34" t="e">
        <f>SUM(S5,#REF!,#REF!)</f>
        <v>#REF!</v>
      </c>
      <c r="T4" s="34" t="e">
        <f>SUM(T5,#REF!,#REF!)</f>
        <v>#REF!</v>
      </c>
      <c r="U4" s="34" t="e">
        <f>S4-T4</f>
        <v>#REF!</v>
      </c>
      <c r="V4" s="34" t="e">
        <f>R4+U4</f>
        <v>#REF!</v>
      </c>
      <c r="W4" s="34"/>
      <c r="X4" s="34"/>
      <c r="Y4" s="34" t="e">
        <f>G4+J4+P4+S4</f>
        <v>#REF!</v>
      </c>
      <c r="Z4" s="35" t="e">
        <f>H4+K4+Q4+T4</f>
        <v>#REF!</v>
      </c>
      <c r="AA4" s="35" t="e">
        <f>Y4-Z4</f>
        <v>#REF!</v>
      </c>
    </row>
    <row r="5" spans="1:27" ht="29" outlineLevel="2" x14ac:dyDescent="0.35">
      <c r="A5" s="63" t="s">
        <v>72</v>
      </c>
      <c r="B5" s="16" t="s">
        <v>73</v>
      </c>
      <c r="C5" s="8"/>
      <c r="D5" s="64"/>
      <c r="E5" s="64"/>
      <c r="F5" s="69"/>
      <c r="G5" s="36">
        <f>SUM(G6:G6)</f>
        <v>0</v>
      </c>
      <c r="H5" s="36">
        <f>SUM(H6:H6)</f>
        <v>0</v>
      </c>
      <c r="I5" s="36">
        <f>G5-H5</f>
        <v>0</v>
      </c>
      <c r="J5" s="36">
        <f>SUM(J6:J6)</f>
        <v>25000</v>
      </c>
      <c r="K5" s="36">
        <f>SUM(K6:K6)</f>
        <v>0</v>
      </c>
      <c r="L5" s="36">
        <f>SUM(L6:L6)</f>
        <v>25000</v>
      </c>
      <c r="M5" s="36">
        <f>SUM(M6:M6)</f>
        <v>25000</v>
      </c>
      <c r="N5" s="36"/>
      <c r="O5" s="36"/>
      <c r="P5" s="36">
        <f>SUM(P6:P6)</f>
        <v>25000</v>
      </c>
      <c r="Q5" s="36">
        <f>SUM(Q6:Q6)</f>
        <v>0</v>
      </c>
      <c r="R5" s="36">
        <f>P5-Q5</f>
        <v>25000</v>
      </c>
      <c r="S5" s="36">
        <f>SUM(S6:S6)</f>
        <v>25000</v>
      </c>
      <c r="T5" s="36">
        <f>SUM(T6:T6)</f>
        <v>0</v>
      </c>
      <c r="U5" s="36">
        <f>S5-T5</f>
        <v>25000</v>
      </c>
      <c r="V5" s="36">
        <f>SUM(R5+U5)</f>
        <v>50000</v>
      </c>
      <c r="W5" s="36"/>
      <c r="X5" s="36"/>
      <c r="Y5" s="36">
        <f>G5+J5+P5+S5</f>
        <v>75000</v>
      </c>
      <c r="Z5" s="36">
        <f t="shared" ref="Z5" si="0">H5+K5+Q5+T5</f>
        <v>0</v>
      </c>
      <c r="AA5" s="36">
        <f t="shared" ref="AA5:AA6" si="1">Y5-Z5</f>
        <v>75000</v>
      </c>
    </row>
    <row r="6" spans="1:27" ht="58" outlineLevel="2" x14ac:dyDescent="0.35">
      <c r="A6" s="68" t="s">
        <v>87</v>
      </c>
      <c r="B6" s="9" t="s">
        <v>88</v>
      </c>
      <c r="C6" s="10" t="s">
        <v>89</v>
      </c>
      <c r="D6" s="11"/>
      <c r="E6" s="11" t="s">
        <v>90</v>
      </c>
      <c r="F6" s="12">
        <v>2018</v>
      </c>
      <c r="G6" s="24" t="s">
        <v>44</v>
      </c>
      <c r="H6" s="39" t="s">
        <v>44</v>
      </c>
      <c r="I6" s="39" t="s">
        <v>44</v>
      </c>
      <c r="J6" s="10">
        <v>25000</v>
      </c>
      <c r="K6" s="11">
        <v>0</v>
      </c>
      <c r="L6" s="11">
        <f t="shared" ref="L6" si="2">J6-K6</f>
        <v>25000</v>
      </c>
      <c r="M6" s="11">
        <f>L6</f>
        <v>25000</v>
      </c>
      <c r="N6" s="59" t="s">
        <v>36</v>
      </c>
      <c r="O6" s="14" t="s">
        <v>91</v>
      </c>
      <c r="P6" s="14">
        <v>25000</v>
      </c>
      <c r="Q6" s="14">
        <v>0</v>
      </c>
      <c r="R6" s="14">
        <f t="shared" ref="R6" si="3">P6-Q6</f>
        <v>25000</v>
      </c>
      <c r="S6" s="14">
        <v>25000</v>
      </c>
      <c r="T6" s="14">
        <v>0</v>
      </c>
      <c r="U6" s="14">
        <f t="shared" ref="U6" si="4">S6-T6</f>
        <v>25000</v>
      </c>
      <c r="V6" s="11">
        <f t="shared" ref="V6" si="5">R6+U6</f>
        <v>50000</v>
      </c>
      <c r="W6" s="92" t="s">
        <v>351</v>
      </c>
      <c r="X6" s="74" t="s">
        <v>350</v>
      </c>
      <c r="Y6" s="11">
        <f>SUM(J6+P6+S6)</f>
        <v>75000</v>
      </c>
      <c r="Z6" s="11">
        <f>SUM(K6+Q6+T6)</f>
        <v>0</v>
      </c>
      <c r="AA6" s="11">
        <f t="shared" si="1"/>
        <v>75000</v>
      </c>
    </row>
    <row r="7" spans="1:27" outlineLevel="1" x14ac:dyDescent="0.35">
      <c r="A7" s="104"/>
      <c r="B7" s="104"/>
      <c r="C7" s="104"/>
      <c r="D7" s="104"/>
      <c r="E7" s="104"/>
      <c r="F7" s="104"/>
      <c r="G7" s="104"/>
      <c r="H7" s="104"/>
      <c r="I7" s="104"/>
      <c r="J7" s="104"/>
      <c r="K7" s="104"/>
      <c r="L7" s="104"/>
      <c r="M7" s="104"/>
      <c r="N7" s="104"/>
      <c r="O7" s="104"/>
      <c r="P7" s="104"/>
      <c r="Q7" s="104"/>
      <c r="R7" s="104"/>
      <c r="S7" s="104"/>
      <c r="T7" s="104"/>
      <c r="U7" s="104"/>
      <c r="V7" s="104"/>
      <c r="W7" s="104"/>
      <c r="X7" s="104"/>
      <c r="Y7" s="104"/>
      <c r="Z7" s="104"/>
      <c r="AA7" s="104"/>
    </row>
    <row r="8" spans="1:27" outlineLevel="1" x14ac:dyDescent="0.35">
      <c r="A8" s="105"/>
      <c r="B8" s="105"/>
      <c r="C8" s="105"/>
      <c r="D8" s="105"/>
      <c r="E8" s="105"/>
      <c r="F8" s="105"/>
      <c r="G8" s="105"/>
      <c r="H8" s="105"/>
      <c r="I8" s="105"/>
      <c r="J8" s="105"/>
      <c r="K8" s="105"/>
      <c r="L8" s="105"/>
      <c r="M8" s="105"/>
      <c r="N8" s="105"/>
      <c r="O8" s="105"/>
      <c r="P8" s="105"/>
      <c r="Q8" s="105"/>
      <c r="R8" s="105"/>
      <c r="S8" s="105"/>
      <c r="T8" s="105"/>
      <c r="U8" s="105"/>
      <c r="V8" s="105"/>
      <c r="W8" s="105"/>
      <c r="X8" s="105"/>
      <c r="Y8" s="105"/>
      <c r="Z8" s="105"/>
      <c r="AA8" s="105"/>
    </row>
    <row r="9" spans="1:27" ht="14.4" customHeight="1" x14ac:dyDescent="0.35">
      <c r="A9" s="17" t="s">
        <v>212</v>
      </c>
      <c r="B9" s="98" t="s">
        <v>213</v>
      </c>
      <c r="C9" s="99"/>
      <c r="D9" s="33"/>
      <c r="E9" s="18"/>
      <c r="F9" s="66"/>
      <c r="G9" s="34">
        <f>SUM(G10,)</f>
        <v>0</v>
      </c>
      <c r="H9" s="34">
        <f>H10</f>
        <v>0</v>
      </c>
      <c r="I9" s="34">
        <f>I10</f>
        <v>0</v>
      </c>
      <c r="J9" s="34">
        <f>SUM(J10,)</f>
        <v>50000</v>
      </c>
      <c r="K9" s="34">
        <f>K10</f>
        <v>173000</v>
      </c>
      <c r="L9" s="34">
        <f>L10</f>
        <v>-123000</v>
      </c>
      <c r="M9" s="34">
        <f>M10</f>
        <v>-123000</v>
      </c>
      <c r="N9" s="34"/>
      <c r="O9" s="34"/>
      <c r="P9" s="34">
        <f>SUM(P10,)</f>
        <v>20000</v>
      </c>
      <c r="Q9" s="34">
        <f>Q10</f>
        <v>0</v>
      </c>
      <c r="R9" s="34">
        <f>R10</f>
        <v>20000</v>
      </c>
      <c r="S9" s="34">
        <f>SUM(S10,)</f>
        <v>110000</v>
      </c>
      <c r="T9" s="34">
        <f>T10</f>
        <v>146046</v>
      </c>
      <c r="U9" s="34">
        <f>U10</f>
        <v>-36046</v>
      </c>
      <c r="V9" s="34">
        <f>V10</f>
        <v>-16046</v>
      </c>
      <c r="W9" s="34"/>
      <c r="X9" s="34"/>
      <c r="Y9" s="34">
        <f>G9+J9+P9+S9</f>
        <v>180000</v>
      </c>
      <c r="Z9" s="35">
        <f>H9+K9+Q9+T9</f>
        <v>319046</v>
      </c>
      <c r="AA9" s="35">
        <f>Y9-Z9</f>
        <v>-139046</v>
      </c>
    </row>
    <row r="10" spans="1:27" ht="43.5" outlineLevel="2" x14ac:dyDescent="0.35">
      <c r="A10" s="63" t="s">
        <v>214</v>
      </c>
      <c r="B10" s="16" t="s">
        <v>215</v>
      </c>
      <c r="C10" s="8"/>
      <c r="D10" s="64"/>
      <c r="E10" s="64"/>
      <c r="F10" s="69"/>
      <c r="G10" s="36">
        <f>SUM(G11:G11)</f>
        <v>0</v>
      </c>
      <c r="H10" s="36">
        <f>SUM(H11:H11)</f>
        <v>0</v>
      </c>
      <c r="I10" s="36">
        <f>G10-H10</f>
        <v>0</v>
      </c>
      <c r="J10" s="36">
        <f>SUM(J11:J11)</f>
        <v>50000</v>
      </c>
      <c r="K10" s="36">
        <f>SUM(K11:K11)</f>
        <v>173000</v>
      </c>
      <c r="L10" s="36">
        <f>J10-K10</f>
        <v>-123000</v>
      </c>
      <c r="M10" s="36">
        <f>SUM(I10+L10)</f>
        <v>-123000</v>
      </c>
      <c r="N10" s="36"/>
      <c r="O10" s="36"/>
      <c r="P10" s="36">
        <f>SUM(P11:P11)</f>
        <v>20000</v>
      </c>
      <c r="Q10" s="36">
        <f>SUM(Q11:Q11)</f>
        <v>0</v>
      </c>
      <c r="R10" s="36">
        <f>P10-Q10</f>
        <v>20000</v>
      </c>
      <c r="S10" s="36">
        <f>SUM(S11:S11)</f>
        <v>110000</v>
      </c>
      <c r="T10" s="36">
        <f>SUM(T11:T11)</f>
        <v>146046</v>
      </c>
      <c r="U10" s="36">
        <f>S10-T10</f>
        <v>-36046</v>
      </c>
      <c r="V10" s="36">
        <f>R10+U10</f>
        <v>-16046</v>
      </c>
      <c r="W10" s="36"/>
      <c r="X10" s="36"/>
      <c r="Y10" s="36">
        <f>G10+J10+P10+S10</f>
        <v>180000</v>
      </c>
      <c r="Z10" s="36">
        <f t="shared" ref="Z10:Z11" si="6">H10+K10+Q10+T10</f>
        <v>319046</v>
      </c>
      <c r="AA10" s="36">
        <f t="shared" ref="AA10:AA11" si="7">Y10-Z10</f>
        <v>-139046</v>
      </c>
    </row>
    <row r="11" spans="1:27" ht="87" outlineLevel="2" x14ac:dyDescent="0.35">
      <c r="A11" s="9" t="s">
        <v>227</v>
      </c>
      <c r="B11" s="9" t="s">
        <v>228</v>
      </c>
      <c r="C11" s="10" t="s">
        <v>229</v>
      </c>
      <c r="D11" s="11"/>
      <c r="E11" s="11" t="s">
        <v>230</v>
      </c>
      <c r="F11" s="12"/>
      <c r="G11" s="14">
        <v>0</v>
      </c>
      <c r="H11" s="14">
        <v>0</v>
      </c>
      <c r="I11" s="11">
        <f t="shared" ref="I11" si="8">G11-H11</f>
        <v>0</v>
      </c>
      <c r="J11" s="11">
        <v>50000</v>
      </c>
      <c r="K11" s="11">
        <v>173000</v>
      </c>
      <c r="L11" s="11">
        <f t="shared" ref="L11" si="9">J11-K11</f>
        <v>-123000</v>
      </c>
      <c r="M11" s="11">
        <f t="shared" ref="M11" si="10">SUM(I11+L11)</f>
        <v>-123000</v>
      </c>
      <c r="N11" s="59" t="s">
        <v>69</v>
      </c>
      <c r="O11" s="11"/>
      <c r="P11" s="14">
        <v>20000</v>
      </c>
      <c r="Q11" s="14">
        <v>0</v>
      </c>
      <c r="R11" s="14">
        <f t="shared" ref="R11" si="11">P11-Q11</f>
        <v>20000</v>
      </c>
      <c r="S11" s="14">
        <v>110000</v>
      </c>
      <c r="T11" s="14">
        <f>9046+33000+14000+36000+54000</f>
        <v>146046</v>
      </c>
      <c r="U11" s="10">
        <f t="shared" ref="U11" si="12">S11-T11</f>
        <v>-36046</v>
      </c>
      <c r="V11" s="11">
        <f t="shared" ref="V11" si="13">R11+U11</f>
        <v>-16046</v>
      </c>
      <c r="W11" s="59" t="s">
        <v>351</v>
      </c>
      <c r="X11" s="74" t="s">
        <v>352</v>
      </c>
      <c r="Y11" s="11">
        <f t="shared" ref="Y11" si="14">SUM(G11:S11)</f>
        <v>127000</v>
      </c>
      <c r="Z11" s="11">
        <f t="shared" si="6"/>
        <v>319046</v>
      </c>
      <c r="AA11" s="11">
        <f t="shared" si="7"/>
        <v>-192046</v>
      </c>
    </row>
  </sheetData>
  <mergeCells count="8">
    <mergeCell ref="A7:AA7"/>
    <mergeCell ref="A8:AA8"/>
    <mergeCell ref="B9:C9"/>
    <mergeCell ref="D1:H1"/>
    <mergeCell ref="I1:L1"/>
    <mergeCell ref="M1:O1"/>
    <mergeCell ref="A3:AA3"/>
    <mergeCell ref="B4:C4"/>
  </mergeCells>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28"/>
  <sheetViews>
    <sheetView zoomScale="80" zoomScaleNormal="80" workbookViewId="0">
      <pane ySplit="2" topLeftCell="A21" activePane="bottomLeft" state="frozen"/>
      <selection pane="bottomLeft" activeCell="C32" sqref="C32"/>
    </sheetView>
  </sheetViews>
  <sheetFormatPr defaultColWidth="8.90625" defaultRowHeight="14.5" outlineLevelRow="2" x14ac:dyDescent="0.35"/>
  <cols>
    <col min="1" max="1" width="10.453125" style="32" customWidth="1"/>
    <col min="2" max="2" width="41.6328125" style="32" customWidth="1"/>
    <col min="3" max="3" width="35.36328125" style="32" customWidth="1"/>
    <col min="4" max="4" width="7.81640625" style="32" customWidth="1"/>
    <col min="5" max="5" width="10.90625" style="32" customWidth="1"/>
    <col min="6" max="6" width="9.36328125" style="32" hidden="1" customWidth="1"/>
    <col min="7" max="7" width="11" style="32" hidden="1" customWidth="1"/>
    <col min="8" max="8" width="12.54296875" style="32" hidden="1" customWidth="1"/>
    <col min="9" max="9" width="11" style="32" hidden="1" customWidth="1"/>
    <col min="10" max="10" width="10.54296875" style="32" hidden="1" customWidth="1"/>
    <col min="11" max="11" width="11.453125" style="32" hidden="1" customWidth="1"/>
    <col min="12" max="12" width="10.54296875" style="32" hidden="1" customWidth="1"/>
    <col min="13" max="13" width="11.453125" style="32" hidden="1" customWidth="1"/>
    <col min="14" max="14" width="14.90625" style="32" customWidth="1"/>
    <col min="15" max="15" width="36.1796875" style="32" customWidth="1"/>
    <col min="16" max="18" width="11.54296875" style="32" customWidth="1"/>
    <col min="19" max="19" width="11" style="32" customWidth="1"/>
    <col min="20" max="20" width="12.54296875" style="32" customWidth="1"/>
    <col min="21" max="22" width="11" style="32" customWidth="1"/>
    <col min="23" max="23" width="14" style="32" customWidth="1"/>
    <col min="24" max="24" width="34.54296875" style="32" customWidth="1"/>
    <col min="25" max="27" width="14.6328125" style="32" customWidth="1"/>
    <col min="28" max="28" width="35.36328125" style="32" customWidth="1"/>
    <col min="29" max="16384" width="8.90625" style="32"/>
  </cols>
  <sheetData>
    <row r="1" spans="1:27" x14ac:dyDescent="0.35">
      <c r="A1" s="31" t="s">
        <v>0</v>
      </c>
      <c r="B1" s="53" t="s">
        <v>1</v>
      </c>
      <c r="C1" s="56" t="s">
        <v>337</v>
      </c>
      <c r="D1" s="106" t="s">
        <v>2</v>
      </c>
      <c r="E1" s="106"/>
      <c r="F1" s="106"/>
      <c r="G1" s="106"/>
      <c r="H1" s="106"/>
      <c r="I1" s="101" t="s">
        <v>3</v>
      </c>
      <c r="J1" s="101"/>
      <c r="K1" s="101"/>
      <c r="L1" s="101"/>
      <c r="M1" s="102" t="s">
        <v>4</v>
      </c>
      <c r="N1" s="102"/>
      <c r="O1" s="102"/>
    </row>
    <row r="2" spans="1:27" ht="101.5" x14ac:dyDescent="0.35">
      <c r="A2" s="65" t="s">
        <v>5</v>
      </c>
      <c r="B2" s="65" t="s">
        <v>6</v>
      </c>
      <c r="C2" s="60" t="s">
        <v>7</v>
      </c>
      <c r="D2" s="60" t="s">
        <v>8</v>
      </c>
      <c r="E2" s="60" t="s">
        <v>9</v>
      </c>
      <c r="F2" s="61" t="s">
        <v>10</v>
      </c>
      <c r="G2" s="61">
        <v>2018</v>
      </c>
      <c r="H2" s="61" t="s">
        <v>11</v>
      </c>
      <c r="I2" s="61" t="s">
        <v>12</v>
      </c>
      <c r="J2" s="61">
        <v>2019</v>
      </c>
      <c r="K2" s="61" t="s">
        <v>13</v>
      </c>
      <c r="L2" s="61" t="s">
        <v>14</v>
      </c>
      <c r="M2" s="61" t="s">
        <v>15</v>
      </c>
      <c r="N2" s="62" t="s">
        <v>16</v>
      </c>
      <c r="O2" s="62" t="s">
        <v>17</v>
      </c>
      <c r="P2" s="61">
        <v>2020</v>
      </c>
      <c r="Q2" s="61" t="s">
        <v>18</v>
      </c>
      <c r="R2" s="61" t="s">
        <v>19</v>
      </c>
      <c r="S2" s="61">
        <v>2021</v>
      </c>
      <c r="T2" s="61" t="s">
        <v>20</v>
      </c>
      <c r="U2" s="61" t="s">
        <v>21</v>
      </c>
      <c r="V2" s="61" t="s">
        <v>22</v>
      </c>
      <c r="W2" s="61" t="s">
        <v>23</v>
      </c>
      <c r="X2" s="61" t="s">
        <v>24</v>
      </c>
      <c r="Y2" s="61" t="s">
        <v>25</v>
      </c>
      <c r="Z2" s="61" t="s">
        <v>26</v>
      </c>
      <c r="AA2" s="61" t="s">
        <v>27</v>
      </c>
    </row>
    <row r="3" spans="1:27" outlineLevel="2" x14ac:dyDescent="0.35">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row>
    <row r="4" spans="1:27" x14ac:dyDescent="0.35">
      <c r="A4" s="17" t="s">
        <v>70</v>
      </c>
      <c r="B4" s="98" t="s">
        <v>71</v>
      </c>
      <c r="C4" s="99"/>
      <c r="D4" s="33"/>
      <c r="E4" s="18"/>
      <c r="F4" s="66"/>
      <c r="G4" s="34" t="e">
        <f>SUM(#REF!,#REF!,#REF!)</f>
        <v>#REF!</v>
      </c>
      <c r="H4" s="34" t="e">
        <f>SUM(#REF!,#REF!,#REF!)</f>
        <v>#REF!</v>
      </c>
      <c r="I4" s="34" t="e">
        <f>G4-H4</f>
        <v>#REF!</v>
      </c>
      <c r="J4" s="34" t="e">
        <f>SUM(#REF!,#REF!,#REF!)</f>
        <v>#REF!</v>
      </c>
      <c r="K4" s="34" t="e">
        <f>SUM(#REF!,#REF!,#REF!)</f>
        <v>#REF!</v>
      </c>
      <c r="L4" s="34" t="e">
        <f>J4-K4</f>
        <v>#REF!</v>
      </c>
      <c r="M4" s="34" t="e">
        <f>I4+L4</f>
        <v>#REF!</v>
      </c>
      <c r="N4" s="34"/>
      <c r="O4" s="34"/>
      <c r="P4" s="34" t="e">
        <f>SUM(#REF!,#REF!,#REF!)</f>
        <v>#REF!</v>
      </c>
      <c r="Q4" s="34" t="e">
        <f>SUM(#REF!,#REF!,#REF!)</f>
        <v>#REF!</v>
      </c>
      <c r="R4" s="34" t="e">
        <f>P4-Q4</f>
        <v>#REF!</v>
      </c>
      <c r="S4" s="34" t="e">
        <f>SUM(#REF!,#REF!,#REF!)</f>
        <v>#REF!</v>
      </c>
      <c r="T4" s="34" t="e">
        <f>SUM(#REF!,#REF!,#REF!)</f>
        <v>#REF!</v>
      </c>
      <c r="U4" s="34" t="e">
        <f>S4-T4</f>
        <v>#REF!</v>
      </c>
      <c r="V4" s="34" t="e">
        <f>R4+U4</f>
        <v>#REF!</v>
      </c>
      <c r="W4" s="34"/>
      <c r="X4" s="34"/>
      <c r="Y4" s="34" t="e">
        <f>G4+J4+P4+S4</f>
        <v>#REF!</v>
      </c>
      <c r="Z4" s="35" t="e">
        <f>H4+K4+Q4+T4</f>
        <v>#REF!</v>
      </c>
      <c r="AA4" s="35" t="e">
        <f>Y4-Z4</f>
        <v>#REF!</v>
      </c>
    </row>
    <row r="5" spans="1:27" ht="43.5" outlineLevel="2" x14ac:dyDescent="0.35">
      <c r="A5" s="68" t="s">
        <v>87</v>
      </c>
      <c r="B5" s="9" t="s">
        <v>88</v>
      </c>
      <c r="C5" s="10" t="s">
        <v>89</v>
      </c>
      <c r="D5" s="11"/>
      <c r="E5" s="11" t="s">
        <v>90</v>
      </c>
      <c r="F5" s="12">
        <v>2018</v>
      </c>
      <c r="G5" s="24" t="s">
        <v>44</v>
      </c>
      <c r="H5" s="39" t="s">
        <v>44</v>
      </c>
      <c r="I5" s="39" t="s">
        <v>44</v>
      </c>
      <c r="J5" s="10">
        <v>25000</v>
      </c>
      <c r="K5" s="11">
        <v>0</v>
      </c>
      <c r="L5" s="11">
        <f t="shared" ref="L5" si="0">J5-K5</f>
        <v>25000</v>
      </c>
      <c r="M5" s="11">
        <f>L5</f>
        <v>25000</v>
      </c>
      <c r="N5" s="59" t="s">
        <v>36</v>
      </c>
      <c r="O5" s="14" t="s">
        <v>91</v>
      </c>
      <c r="P5" s="14">
        <v>25000</v>
      </c>
      <c r="Q5" s="74"/>
      <c r="R5" s="14">
        <f t="shared" ref="R5" si="1">P5-Q5</f>
        <v>25000</v>
      </c>
      <c r="S5" s="10">
        <v>25000</v>
      </c>
      <c r="T5" s="58"/>
      <c r="U5" s="14">
        <f t="shared" ref="U5" si="2">S5-T5</f>
        <v>25000</v>
      </c>
      <c r="V5" s="11">
        <f t="shared" ref="V5" si="3">R5+U5</f>
        <v>50000</v>
      </c>
      <c r="W5" s="74"/>
      <c r="X5" s="74"/>
      <c r="Y5" s="11">
        <f>SUM(J5+P5+S5)</f>
        <v>75000</v>
      </c>
      <c r="Z5" s="11">
        <f>SUM(K5+Q5+T5)</f>
        <v>0</v>
      </c>
      <c r="AA5" s="11">
        <f t="shared" ref="AA5" si="4">Y5-Z5</f>
        <v>75000</v>
      </c>
    </row>
    <row r="6" spans="1:27" outlineLevel="1" x14ac:dyDescent="0.35">
      <c r="A6" s="104"/>
      <c r="B6" s="104"/>
      <c r="C6" s="104"/>
      <c r="D6" s="104"/>
      <c r="E6" s="104"/>
      <c r="F6" s="104"/>
      <c r="G6" s="104"/>
      <c r="H6" s="104"/>
      <c r="I6" s="104"/>
      <c r="J6" s="104"/>
      <c r="K6" s="104"/>
      <c r="L6" s="104"/>
      <c r="M6" s="104"/>
      <c r="N6" s="104"/>
      <c r="O6" s="104"/>
      <c r="P6" s="104"/>
      <c r="Q6" s="104"/>
      <c r="R6" s="104"/>
      <c r="S6" s="104"/>
      <c r="T6" s="104"/>
      <c r="U6" s="104"/>
      <c r="V6" s="104"/>
      <c r="W6" s="104"/>
      <c r="X6" s="104"/>
      <c r="Y6" s="104"/>
      <c r="Z6" s="104"/>
      <c r="AA6" s="104"/>
    </row>
    <row r="7" spans="1:27" outlineLevel="1" x14ac:dyDescent="0.35">
      <c r="A7" s="105"/>
      <c r="B7" s="105"/>
      <c r="C7" s="105"/>
      <c r="D7" s="105"/>
      <c r="E7" s="105"/>
      <c r="F7" s="105"/>
      <c r="G7" s="105"/>
      <c r="H7" s="105"/>
      <c r="I7" s="105"/>
      <c r="J7" s="105"/>
      <c r="K7" s="105"/>
      <c r="L7" s="105"/>
      <c r="M7" s="105"/>
      <c r="N7" s="105"/>
      <c r="O7" s="105"/>
      <c r="P7" s="105"/>
      <c r="Q7" s="105"/>
      <c r="R7" s="105"/>
      <c r="S7" s="105"/>
      <c r="T7" s="105"/>
      <c r="U7" s="105"/>
      <c r="V7" s="105"/>
      <c r="W7" s="105"/>
      <c r="X7" s="105"/>
      <c r="Y7" s="105"/>
      <c r="Z7" s="105"/>
      <c r="AA7" s="105"/>
    </row>
    <row r="8" spans="1:27" outlineLevel="2" x14ac:dyDescent="0.35">
      <c r="A8" s="1"/>
      <c r="B8" s="1"/>
      <c r="C8" s="2"/>
      <c r="D8" s="3"/>
      <c r="E8" s="3"/>
      <c r="F8" s="4"/>
      <c r="G8" s="3"/>
      <c r="H8" s="3"/>
      <c r="I8" s="3"/>
      <c r="J8" s="3"/>
      <c r="K8" s="3"/>
      <c r="L8" s="3"/>
      <c r="M8" s="3"/>
      <c r="N8" s="3"/>
      <c r="O8" s="3"/>
      <c r="P8" s="3"/>
      <c r="Q8" s="3"/>
      <c r="R8" s="3"/>
      <c r="S8" s="3"/>
      <c r="T8" s="3"/>
      <c r="U8" s="3"/>
      <c r="V8" s="3"/>
      <c r="W8" s="3"/>
      <c r="X8" s="3"/>
      <c r="Y8" s="3"/>
      <c r="Z8" s="44"/>
      <c r="AA8" s="44"/>
    </row>
    <row r="9" spans="1:27" x14ac:dyDescent="0.35">
      <c r="A9" s="17" t="s">
        <v>243</v>
      </c>
      <c r="B9" s="98" t="s">
        <v>244</v>
      </c>
      <c r="C9" s="99"/>
      <c r="D9" s="33"/>
      <c r="E9" s="18"/>
      <c r="F9" s="66"/>
      <c r="G9" s="34">
        <f>SUM(G10)</f>
        <v>0</v>
      </c>
      <c r="H9" s="34">
        <f>H10</f>
        <v>0</v>
      </c>
      <c r="I9" s="34">
        <f>I10</f>
        <v>0</v>
      </c>
      <c r="J9" s="34">
        <f>SUM(J10)</f>
        <v>0</v>
      </c>
      <c r="K9" s="34">
        <f>K10</f>
        <v>0</v>
      </c>
      <c r="L9" s="34">
        <f>L10</f>
        <v>0</v>
      </c>
      <c r="M9" s="34">
        <f>M10</f>
        <v>0</v>
      </c>
      <c r="N9" s="34"/>
      <c r="O9" s="34"/>
      <c r="P9" s="34">
        <f>SUM(P10)</f>
        <v>0</v>
      </c>
      <c r="Q9" s="34">
        <f>Q10</f>
        <v>0</v>
      </c>
      <c r="R9" s="34">
        <f>R10</f>
        <v>0</v>
      </c>
      <c r="S9" s="34">
        <f>SUM(S10)</f>
        <v>0</v>
      </c>
      <c r="T9" s="34">
        <f>T10</f>
        <v>0</v>
      </c>
      <c r="U9" s="34">
        <f>U10</f>
        <v>0</v>
      </c>
      <c r="V9" s="34">
        <f>V10</f>
        <v>0</v>
      </c>
      <c r="W9" s="34"/>
      <c r="X9" s="34"/>
      <c r="Y9" s="34">
        <f>G9+J9+P9+S9</f>
        <v>0</v>
      </c>
      <c r="Z9" s="35">
        <f>H9+K9+Q9+T9</f>
        <v>0</v>
      </c>
      <c r="AA9" s="35">
        <f>Y9-Z9</f>
        <v>0</v>
      </c>
    </row>
    <row r="10" spans="1:27" ht="29" outlineLevel="2" x14ac:dyDescent="0.35">
      <c r="A10" s="63" t="s">
        <v>245</v>
      </c>
      <c r="B10" s="16" t="s">
        <v>246</v>
      </c>
      <c r="C10" s="8"/>
      <c r="D10" s="64"/>
      <c r="E10" s="64"/>
      <c r="F10" s="69"/>
      <c r="G10" s="36">
        <f>SUM(G11:G11)</f>
        <v>0</v>
      </c>
      <c r="H10" s="36">
        <f>SUM(H11:H11)</f>
        <v>0</v>
      </c>
      <c r="I10" s="36">
        <f>G10-H10</f>
        <v>0</v>
      </c>
      <c r="J10" s="36">
        <f>SUM(J11:J11)</f>
        <v>0</v>
      </c>
      <c r="K10" s="36">
        <f>SUM(K11:K11)</f>
        <v>0</v>
      </c>
      <c r="L10" s="36">
        <f>J10-K10</f>
        <v>0</v>
      </c>
      <c r="M10" s="36">
        <f>SUM(I10,L10)</f>
        <v>0</v>
      </c>
      <c r="N10" s="36"/>
      <c r="O10" s="36"/>
      <c r="P10" s="36">
        <f>SUM(P11:P11)</f>
        <v>0</v>
      </c>
      <c r="Q10" s="36">
        <f>SUM(Q11:Q11)</f>
        <v>0</v>
      </c>
      <c r="R10" s="36">
        <f>P10-Q10</f>
        <v>0</v>
      </c>
      <c r="S10" s="36">
        <f>SUM(S11:S11)</f>
        <v>0</v>
      </c>
      <c r="T10" s="36">
        <f>SUM(T11:T11)</f>
        <v>0</v>
      </c>
      <c r="U10" s="36">
        <f>S10-T10</f>
        <v>0</v>
      </c>
      <c r="V10" s="36">
        <f>R10+U10</f>
        <v>0</v>
      </c>
      <c r="W10" s="36"/>
      <c r="X10" s="36"/>
      <c r="Y10" s="36">
        <f t="shared" ref="Y10:Z11" si="5">G10+J10+P10+S10</f>
        <v>0</v>
      </c>
      <c r="Z10" s="36">
        <f t="shared" si="5"/>
        <v>0</v>
      </c>
      <c r="AA10" s="36">
        <f t="shared" ref="AA10:AA11" si="6">Y10-Z10</f>
        <v>0</v>
      </c>
    </row>
    <row r="11" spans="1:27" ht="72.5" outlineLevel="1" x14ac:dyDescent="0.35">
      <c r="A11" s="9" t="s">
        <v>275</v>
      </c>
      <c r="B11" s="9" t="s">
        <v>276</v>
      </c>
      <c r="C11" s="87" t="s">
        <v>277</v>
      </c>
      <c r="D11" s="85"/>
      <c r="E11" s="10" t="s">
        <v>278</v>
      </c>
      <c r="F11" s="86"/>
      <c r="G11" s="14">
        <v>0</v>
      </c>
      <c r="H11" s="14">
        <v>0</v>
      </c>
      <c r="I11" s="11">
        <f t="shared" ref="I11" si="7">G11-H11</f>
        <v>0</v>
      </c>
      <c r="J11" s="14">
        <v>0</v>
      </c>
      <c r="K11" s="11">
        <v>0</v>
      </c>
      <c r="L11" s="11">
        <f t="shared" ref="L11" si="8">J11-K11</f>
        <v>0</v>
      </c>
      <c r="M11" s="11">
        <f t="shared" ref="M11" si="9">I11+L11</f>
        <v>0</v>
      </c>
      <c r="N11" s="75" t="s">
        <v>67</v>
      </c>
      <c r="O11" s="11"/>
      <c r="P11" s="14">
        <v>0</v>
      </c>
      <c r="Q11" s="74"/>
      <c r="R11" s="14">
        <f t="shared" ref="R11" si="10">P11-Q11</f>
        <v>0</v>
      </c>
      <c r="S11" s="14">
        <v>0</v>
      </c>
      <c r="T11" s="74"/>
      <c r="U11" s="14">
        <f t="shared" ref="U11" si="11">S11-T11</f>
        <v>0</v>
      </c>
      <c r="V11" s="11">
        <f t="shared" ref="V11" si="12">R11+U11</f>
        <v>0</v>
      </c>
      <c r="W11" s="73"/>
      <c r="X11" s="73"/>
      <c r="Y11" s="11">
        <f t="shared" si="5"/>
        <v>0</v>
      </c>
      <c r="Z11" s="11">
        <f t="shared" si="5"/>
        <v>0</v>
      </c>
      <c r="AA11" s="11">
        <f t="shared" si="6"/>
        <v>0</v>
      </c>
    </row>
    <row r="12" spans="1:27" x14ac:dyDescent="0.35">
      <c r="A12" s="100"/>
      <c r="B12" s="100"/>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row>
    <row r="13" spans="1:27" ht="14.4" customHeight="1" x14ac:dyDescent="0.35">
      <c r="A13" s="17" t="s">
        <v>286</v>
      </c>
      <c r="B13" s="98" t="s">
        <v>287</v>
      </c>
      <c r="C13" s="99"/>
      <c r="D13" s="33"/>
      <c r="E13" s="18"/>
      <c r="F13" s="66"/>
      <c r="G13" s="34">
        <f>SUM(G14,G17,G20)</f>
        <v>0</v>
      </c>
      <c r="H13" s="34">
        <v>0</v>
      </c>
      <c r="I13" s="34">
        <v>0</v>
      </c>
      <c r="J13" s="34">
        <f>SUM(J14,J17,J20)</f>
        <v>0</v>
      </c>
      <c r="K13" s="34">
        <v>0</v>
      </c>
      <c r="L13" s="34">
        <v>0</v>
      </c>
      <c r="M13" s="34">
        <v>0</v>
      </c>
      <c r="N13" s="34"/>
      <c r="O13" s="34"/>
      <c r="P13" s="34">
        <f>SUM(P14,P17,P20)</f>
        <v>35000</v>
      </c>
      <c r="Q13" s="34">
        <f>SUM(Q14:Q22)</f>
        <v>0</v>
      </c>
      <c r="R13" s="34">
        <f t="shared" ref="R13:R24" si="13">P13-Q13</f>
        <v>35000</v>
      </c>
      <c r="S13" s="34">
        <f>SUM(S14,S17,S20)</f>
        <v>31000</v>
      </c>
      <c r="T13" s="34">
        <f>SUM(T14:T20)</f>
        <v>0</v>
      </c>
      <c r="U13" s="34">
        <f t="shared" ref="U13:U24" si="14">S13-T13</f>
        <v>31000</v>
      </c>
      <c r="V13" s="34">
        <f t="shared" ref="V13:V24" si="15">R13+U13</f>
        <v>66000</v>
      </c>
      <c r="W13" s="34"/>
      <c r="X13" s="34"/>
      <c r="Y13" s="34">
        <f>G13+J13+P13+S13</f>
        <v>66000</v>
      </c>
      <c r="Z13" s="35">
        <f>H13+K13+Q13+T13</f>
        <v>0</v>
      </c>
      <c r="AA13" s="35">
        <f>Y13-Z13</f>
        <v>66000</v>
      </c>
    </row>
    <row r="14" spans="1:27" ht="43.5" outlineLevel="2" x14ac:dyDescent="0.35">
      <c r="A14" s="63" t="s">
        <v>288</v>
      </c>
      <c r="B14" s="16" t="s">
        <v>289</v>
      </c>
      <c r="C14" s="8"/>
      <c r="D14" s="64"/>
      <c r="E14" s="64"/>
      <c r="F14" s="69"/>
      <c r="G14" s="36">
        <f>SUM(G15:G16)</f>
        <v>0</v>
      </c>
      <c r="H14" s="36">
        <v>0</v>
      </c>
      <c r="I14" s="36">
        <v>0</v>
      </c>
      <c r="J14" s="36">
        <f>SUM(J15:J16)</f>
        <v>0</v>
      </c>
      <c r="K14" s="36">
        <v>0</v>
      </c>
      <c r="L14" s="36">
        <v>0</v>
      </c>
      <c r="M14" s="36">
        <v>0</v>
      </c>
      <c r="N14" s="36"/>
      <c r="O14" s="36"/>
      <c r="P14" s="36">
        <v>10000</v>
      </c>
      <c r="Q14" s="36">
        <f>SUM(Q15:Q16)</f>
        <v>0</v>
      </c>
      <c r="R14" s="36">
        <f t="shared" si="13"/>
        <v>10000</v>
      </c>
      <c r="S14" s="36">
        <v>10000</v>
      </c>
      <c r="T14" s="36">
        <f>SUM(T15:T16)</f>
        <v>0</v>
      </c>
      <c r="U14" s="36">
        <f t="shared" si="14"/>
        <v>10000</v>
      </c>
      <c r="V14" s="36">
        <f t="shared" si="15"/>
        <v>20000</v>
      </c>
      <c r="W14" s="36"/>
      <c r="X14" s="36"/>
      <c r="Y14" s="36">
        <f t="shared" ref="Y14:Z24" si="16">G14+J14+P14+S14</f>
        <v>20000</v>
      </c>
      <c r="Z14" s="36">
        <f t="shared" si="16"/>
        <v>0</v>
      </c>
      <c r="AA14" s="36">
        <f t="shared" ref="AA14:AA24" si="17">Y14-Z14</f>
        <v>20000</v>
      </c>
    </row>
    <row r="15" spans="1:27" ht="116" x14ac:dyDescent="0.35">
      <c r="A15" s="9" t="s">
        <v>290</v>
      </c>
      <c r="B15" s="9" t="s">
        <v>291</v>
      </c>
      <c r="C15" s="10" t="s">
        <v>292</v>
      </c>
      <c r="D15" s="11"/>
      <c r="E15" s="10" t="s">
        <v>293</v>
      </c>
      <c r="F15" s="68"/>
      <c r="G15" s="14">
        <v>0</v>
      </c>
      <c r="H15" s="14">
        <v>0</v>
      </c>
      <c r="I15" s="11">
        <v>0</v>
      </c>
      <c r="J15" s="10">
        <v>0</v>
      </c>
      <c r="K15" s="11">
        <v>0</v>
      </c>
      <c r="L15" s="11">
        <v>0</v>
      </c>
      <c r="M15" s="11">
        <v>0</v>
      </c>
      <c r="N15" s="75" t="s">
        <v>67</v>
      </c>
      <c r="O15" s="11" t="s">
        <v>294</v>
      </c>
      <c r="P15" s="14">
        <v>0</v>
      </c>
      <c r="Q15" s="14">
        <v>0</v>
      </c>
      <c r="R15" s="14">
        <f t="shared" si="13"/>
        <v>0</v>
      </c>
      <c r="S15" s="10">
        <v>0</v>
      </c>
      <c r="T15" s="10">
        <v>0</v>
      </c>
      <c r="U15" s="10">
        <f t="shared" si="14"/>
        <v>0</v>
      </c>
      <c r="V15" s="11">
        <f t="shared" si="15"/>
        <v>0</v>
      </c>
      <c r="W15" s="75" t="s">
        <v>67</v>
      </c>
      <c r="X15" s="73" t="s">
        <v>353</v>
      </c>
      <c r="Y15" s="11">
        <f t="shared" si="16"/>
        <v>0</v>
      </c>
      <c r="Z15" s="11">
        <f t="shared" si="16"/>
        <v>0</v>
      </c>
      <c r="AA15" s="11">
        <f t="shared" si="17"/>
        <v>0</v>
      </c>
    </row>
    <row r="16" spans="1:27" ht="145" x14ac:dyDescent="0.35">
      <c r="A16" s="9" t="s">
        <v>295</v>
      </c>
      <c r="B16" s="9" t="s">
        <v>296</v>
      </c>
      <c r="C16" s="10" t="s">
        <v>297</v>
      </c>
      <c r="D16" s="11"/>
      <c r="E16" s="10" t="s">
        <v>293</v>
      </c>
      <c r="F16" s="68"/>
      <c r="G16" s="11">
        <v>0</v>
      </c>
      <c r="H16" s="11">
        <v>0</v>
      </c>
      <c r="I16" s="11">
        <v>0</v>
      </c>
      <c r="J16" s="11">
        <v>0</v>
      </c>
      <c r="K16" s="11">
        <v>0</v>
      </c>
      <c r="L16" s="11">
        <v>0</v>
      </c>
      <c r="M16" s="11">
        <v>0</v>
      </c>
      <c r="N16" s="75" t="s">
        <v>67</v>
      </c>
      <c r="O16" s="11" t="s">
        <v>298</v>
      </c>
      <c r="P16" s="14">
        <v>10000</v>
      </c>
      <c r="Q16" s="74">
        <v>0</v>
      </c>
      <c r="R16" s="14">
        <f t="shared" si="13"/>
        <v>10000</v>
      </c>
      <c r="S16" s="10">
        <v>10000</v>
      </c>
      <c r="T16" s="58">
        <v>0</v>
      </c>
      <c r="U16" s="10">
        <f t="shared" si="14"/>
        <v>10000</v>
      </c>
      <c r="V16" s="11">
        <f t="shared" si="15"/>
        <v>20000</v>
      </c>
      <c r="W16" s="75" t="s">
        <v>67</v>
      </c>
      <c r="X16" s="73" t="s">
        <v>353</v>
      </c>
      <c r="Y16" s="11">
        <f t="shared" si="16"/>
        <v>20000</v>
      </c>
      <c r="Z16" s="11">
        <f t="shared" si="16"/>
        <v>0</v>
      </c>
      <c r="AA16" s="11">
        <f t="shared" si="17"/>
        <v>20000</v>
      </c>
    </row>
    <row r="17" spans="1:27" ht="101.5" outlineLevel="2" x14ac:dyDescent="0.35">
      <c r="A17" s="63" t="s">
        <v>299</v>
      </c>
      <c r="B17" s="16" t="s">
        <v>300</v>
      </c>
      <c r="C17" s="8"/>
      <c r="D17" s="64"/>
      <c r="E17" s="64"/>
      <c r="F17" s="69"/>
      <c r="G17" s="36">
        <f>SUM(G19)</f>
        <v>0</v>
      </c>
      <c r="H17" s="36">
        <v>0</v>
      </c>
      <c r="I17" s="36">
        <v>0</v>
      </c>
      <c r="J17" s="36">
        <f>SUM(J19)</f>
        <v>0</v>
      </c>
      <c r="K17" s="36">
        <v>0</v>
      </c>
      <c r="L17" s="36">
        <v>0</v>
      </c>
      <c r="M17" s="36">
        <v>0</v>
      </c>
      <c r="N17" s="36"/>
      <c r="O17" s="36"/>
      <c r="P17" s="36">
        <v>10000</v>
      </c>
      <c r="Q17" s="36">
        <f>SUM(Q18:Q19)</f>
        <v>0</v>
      </c>
      <c r="R17" s="36">
        <f t="shared" si="13"/>
        <v>10000</v>
      </c>
      <c r="S17" s="36">
        <v>6000</v>
      </c>
      <c r="T17" s="36">
        <f>SUM(T18:T19)</f>
        <v>0</v>
      </c>
      <c r="U17" s="36">
        <f t="shared" si="14"/>
        <v>6000</v>
      </c>
      <c r="V17" s="36">
        <f t="shared" si="15"/>
        <v>16000</v>
      </c>
      <c r="W17" s="36"/>
      <c r="X17" s="36"/>
      <c r="Y17" s="36">
        <f t="shared" si="16"/>
        <v>16000</v>
      </c>
      <c r="Z17" s="36">
        <f t="shared" si="16"/>
        <v>0</v>
      </c>
      <c r="AA17" s="36">
        <f t="shared" si="17"/>
        <v>16000</v>
      </c>
    </row>
    <row r="18" spans="1:27" ht="192" customHeight="1" x14ac:dyDescent="0.35">
      <c r="A18" s="9" t="s">
        <v>301</v>
      </c>
      <c r="B18" s="9" t="s">
        <v>302</v>
      </c>
      <c r="C18" s="10" t="s">
        <v>303</v>
      </c>
      <c r="D18" s="11"/>
      <c r="E18" s="10" t="s">
        <v>278</v>
      </c>
      <c r="F18" s="68"/>
      <c r="G18" s="14">
        <v>0</v>
      </c>
      <c r="H18" s="14">
        <v>0</v>
      </c>
      <c r="I18" s="11">
        <v>0</v>
      </c>
      <c r="J18" s="10">
        <v>0</v>
      </c>
      <c r="K18" s="11">
        <v>0</v>
      </c>
      <c r="L18" s="11">
        <v>0</v>
      </c>
      <c r="M18" s="11">
        <v>0</v>
      </c>
      <c r="N18" s="75" t="s">
        <v>67</v>
      </c>
      <c r="O18" s="11" t="s">
        <v>304</v>
      </c>
      <c r="P18" s="14">
        <v>0</v>
      </c>
      <c r="Q18" s="14">
        <v>0</v>
      </c>
      <c r="R18" s="14">
        <f t="shared" si="13"/>
        <v>0</v>
      </c>
      <c r="S18" s="10">
        <v>0</v>
      </c>
      <c r="T18" s="58">
        <v>0</v>
      </c>
      <c r="U18" s="10">
        <f t="shared" si="14"/>
        <v>0</v>
      </c>
      <c r="V18" s="11">
        <f t="shared" si="15"/>
        <v>0</v>
      </c>
      <c r="W18" s="75" t="s">
        <v>67</v>
      </c>
      <c r="X18" s="73" t="s">
        <v>354</v>
      </c>
      <c r="Y18" s="11">
        <f t="shared" si="16"/>
        <v>0</v>
      </c>
      <c r="Z18" s="11">
        <f t="shared" si="16"/>
        <v>0</v>
      </c>
      <c r="AA18" s="11">
        <f t="shared" si="17"/>
        <v>0</v>
      </c>
    </row>
    <row r="19" spans="1:27" ht="334.75" customHeight="1" x14ac:dyDescent="0.35">
      <c r="A19" s="9" t="s">
        <v>305</v>
      </c>
      <c r="B19" s="9" t="s">
        <v>306</v>
      </c>
      <c r="C19" s="10" t="s">
        <v>307</v>
      </c>
      <c r="D19" s="11"/>
      <c r="E19" s="10" t="s">
        <v>308</v>
      </c>
      <c r="F19" s="68"/>
      <c r="G19" s="11">
        <v>0</v>
      </c>
      <c r="H19" s="11">
        <v>0</v>
      </c>
      <c r="I19" s="11">
        <v>0</v>
      </c>
      <c r="J19" s="11">
        <v>0</v>
      </c>
      <c r="K19" s="11">
        <v>0</v>
      </c>
      <c r="L19" s="11">
        <v>0</v>
      </c>
      <c r="M19" s="11">
        <v>0</v>
      </c>
      <c r="N19" s="75" t="s">
        <v>67</v>
      </c>
      <c r="O19" s="11" t="s">
        <v>309</v>
      </c>
      <c r="P19" s="14">
        <v>10000</v>
      </c>
      <c r="Q19" s="74"/>
      <c r="R19" s="14">
        <f t="shared" si="13"/>
        <v>10000</v>
      </c>
      <c r="S19" s="10">
        <v>6000</v>
      </c>
      <c r="T19" s="58"/>
      <c r="U19" s="10">
        <f t="shared" si="14"/>
        <v>6000</v>
      </c>
      <c r="V19" s="11">
        <f t="shared" si="15"/>
        <v>16000</v>
      </c>
      <c r="W19" s="75" t="s">
        <v>67</v>
      </c>
      <c r="X19" s="73" t="s">
        <v>355</v>
      </c>
      <c r="Y19" s="11">
        <f t="shared" si="16"/>
        <v>16000</v>
      </c>
      <c r="Z19" s="11">
        <f t="shared" si="16"/>
        <v>0</v>
      </c>
      <c r="AA19" s="11">
        <f t="shared" si="17"/>
        <v>16000</v>
      </c>
    </row>
    <row r="20" spans="1:27" ht="43.5" outlineLevel="2" x14ac:dyDescent="0.35">
      <c r="A20" s="63" t="s">
        <v>310</v>
      </c>
      <c r="B20" s="16" t="s">
        <v>311</v>
      </c>
      <c r="C20" s="8"/>
      <c r="D20" s="64"/>
      <c r="E20" s="64"/>
      <c r="F20" s="69"/>
      <c r="G20" s="36">
        <f>SUM(G21:G23)</f>
        <v>0</v>
      </c>
      <c r="H20" s="36">
        <v>0</v>
      </c>
      <c r="I20" s="36">
        <v>0</v>
      </c>
      <c r="J20" s="36">
        <v>0</v>
      </c>
      <c r="K20" s="36">
        <v>0</v>
      </c>
      <c r="L20" s="36">
        <v>0</v>
      </c>
      <c r="M20" s="36">
        <v>0</v>
      </c>
      <c r="N20" s="36"/>
      <c r="O20" s="36"/>
      <c r="P20" s="36">
        <f>P21</f>
        <v>15000</v>
      </c>
      <c r="Q20" s="36">
        <f>Q21</f>
        <v>0</v>
      </c>
      <c r="R20" s="36">
        <f t="shared" si="13"/>
        <v>15000</v>
      </c>
      <c r="S20" s="36">
        <f>S21</f>
        <v>15000</v>
      </c>
      <c r="T20" s="36">
        <f>T21</f>
        <v>0</v>
      </c>
      <c r="U20" s="36">
        <f t="shared" si="14"/>
        <v>15000</v>
      </c>
      <c r="V20" s="36">
        <f t="shared" si="15"/>
        <v>30000</v>
      </c>
      <c r="W20" s="36"/>
      <c r="X20" s="36"/>
      <c r="Y20" s="36">
        <f t="shared" si="16"/>
        <v>30000</v>
      </c>
      <c r="Z20" s="36">
        <f t="shared" si="16"/>
        <v>0</v>
      </c>
      <c r="AA20" s="36">
        <f t="shared" si="17"/>
        <v>30000</v>
      </c>
    </row>
    <row r="21" spans="1:27" ht="105" customHeight="1" x14ac:dyDescent="0.35">
      <c r="A21" s="9" t="s">
        <v>312</v>
      </c>
      <c r="B21" s="9" t="s">
        <v>313</v>
      </c>
      <c r="C21" s="10" t="s">
        <v>314</v>
      </c>
      <c r="D21" s="11"/>
      <c r="E21" s="10" t="s">
        <v>315</v>
      </c>
      <c r="F21" s="68"/>
      <c r="G21" s="11">
        <v>0</v>
      </c>
      <c r="H21" s="11">
        <v>0</v>
      </c>
      <c r="I21" s="11">
        <v>0</v>
      </c>
      <c r="J21" s="11">
        <v>0</v>
      </c>
      <c r="K21" s="11">
        <v>0</v>
      </c>
      <c r="L21" s="11">
        <v>0</v>
      </c>
      <c r="M21" s="11">
        <v>0</v>
      </c>
      <c r="N21" s="75" t="s">
        <v>67</v>
      </c>
      <c r="O21" s="11"/>
      <c r="P21" s="14">
        <v>15000</v>
      </c>
      <c r="Q21" s="74">
        <v>0</v>
      </c>
      <c r="R21" s="14">
        <f t="shared" si="13"/>
        <v>15000</v>
      </c>
      <c r="S21" s="10">
        <v>15000</v>
      </c>
      <c r="T21" s="58">
        <v>0</v>
      </c>
      <c r="U21" s="10">
        <f t="shared" si="14"/>
        <v>15000</v>
      </c>
      <c r="V21" s="11">
        <f t="shared" si="15"/>
        <v>30000</v>
      </c>
      <c r="W21" s="91" t="s">
        <v>83</v>
      </c>
      <c r="X21" s="73" t="s">
        <v>356</v>
      </c>
      <c r="Y21" s="11">
        <f t="shared" si="16"/>
        <v>30000</v>
      </c>
      <c r="Z21" s="11">
        <f t="shared" si="16"/>
        <v>0</v>
      </c>
      <c r="AA21" s="11">
        <f t="shared" si="17"/>
        <v>30000</v>
      </c>
    </row>
    <row r="22" spans="1:27" ht="43.5" outlineLevel="2" x14ac:dyDescent="0.35">
      <c r="A22" s="63" t="s">
        <v>316</v>
      </c>
      <c r="B22" s="16" t="s">
        <v>317</v>
      </c>
      <c r="C22" s="8"/>
      <c r="D22" s="64"/>
      <c r="E22" s="64"/>
      <c r="F22" s="69"/>
      <c r="G22" s="36">
        <v>0</v>
      </c>
      <c r="H22" s="36">
        <v>0</v>
      </c>
      <c r="I22" s="36">
        <v>0</v>
      </c>
      <c r="J22" s="36">
        <v>0</v>
      </c>
      <c r="K22" s="36">
        <v>0</v>
      </c>
      <c r="L22" s="36">
        <v>0</v>
      </c>
      <c r="M22" s="36">
        <v>0</v>
      </c>
      <c r="N22" s="36"/>
      <c r="O22" s="36"/>
      <c r="P22" s="36">
        <v>0</v>
      </c>
      <c r="Q22" s="36">
        <f>SUM(Q23:Q24)</f>
        <v>0</v>
      </c>
      <c r="R22" s="36">
        <f t="shared" si="13"/>
        <v>0</v>
      </c>
      <c r="S22" s="36">
        <v>0</v>
      </c>
      <c r="T22" s="36">
        <f>SUM(T23:T24)</f>
        <v>0</v>
      </c>
      <c r="U22" s="36">
        <f t="shared" si="14"/>
        <v>0</v>
      </c>
      <c r="V22" s="36">
        <f t="shared" si="15"/>
        <v>0</v>
      </c>
      <c r="W22" s="36"/>
      <c r="X22" s="36"/>
      <c r="Y22" s="36">
        <f t="shared" si="16"/>
        <v>0</v>
      </c>
      <c r="Z22" s="36">
        <f t="shared" si="16"/>
        <v>0</v>
      </c>
      <c r="AA22" s="36">
        <f t="shared" si="17"/>
        <v>0</v>
      </c>
    </row>
    <row r="23" spans="1:27" ht="72.5" x14ac:dyDescent="0.35">
      <c r="A23" s="9" t="s">
        <v>318</v>
      </c>
      <c r="B23" s="77" t="s">
        <v>319</v>
      </c>
      <c r="C23" s="10" t="s">
        <v>320</v>
      </c>
      <c r="D23" s="11"/>
      <c r="E23" s="10" t="s">
        <v>321</v>
      </c>
      <c r="F23" s="68"/>
      <c r="G23" s="11">
        <v>0</v>
      </c>
      <c r="H23" s="11">
        <v>0</v>
      </c>
      <c r="I23" s="11">
        <v>0</v>
      </c>
      <c r="J23" s="11">
        <v>0</v>
      </c>
      <c r="K23" s="11">
        <v>0</v>
      </c>
      <c r="L23" s="11">
        <v>0</v>
      </c>
      <c r="M23" s="11">
        <v>0</v>
      </c>
      <c r="N23" s="75" t="s">
        <v>67</v>
      </c>
      <c r="O23" s="11"/>
      <c r="P23" s="14">
        <v>0</v>
      </c>
      <c r="Q23" s="74">
        <v>0</v>
      </c>
      <c r="R23" s="14">
        <f t="shared" si="13"/>
        <v>0</v>
      </c>
      <c r="S23" s="10">
        <v>0</v>
      </c>
      <c r="T23" s="58">
        <v>0</v>
      </c>
      <c r="U23" s="10">
        <f t="shared" si="14"/>
        <v>0</v>
      </c>
      <c r="V23" s="11">
        <f t="shared" si="15"/>
        <v>0</v>
      </c>
      <c r="W23" s="75" t="s">
        <v>67</v>
      </c>
      <c r="X23" s="73" t="s">
        <v>353</v>
      </c>
      <c r="Y23" s="11">
        <f t="shared" si="16"/>
        <v>0</v>
      </c>
      <c r="Z23" s="11">
        <f t="shared" si="16"/>
        <v>0</v>
      </c>
      <c r="AA23" s="11">
        <f t="shared" si="17"/>
        <v>0</v>
      </c>
    </row>
    <row r="24" spans="1:27" ht="72.5" x14ac:dyDescent="0.35">
      <c r="A24" s="9" t="s">
        <v>322</v>
      </c>
      <c r="B24" s="77" t="s">
        <v>323</v>
      </c>
      <c r="C24" s="10" t="s">
        <v>324</v>
      </c>
      <c r="D24" s="11"/>
      <c r="E24" s="10" t="s">
        <v>325</v>
      </c>
      <c r="F24" s="68"/>
      <c r="G24" s="11">
        <v>0</v>
      </c>
      <c r="H24" s="11">
        <v>0</v>
      </c>
      <c r="I24" s="11">
        <v>0</v>
      </c>
      <c r="J24" s="11">
        <v>0</v>
      </c>
      <c r="K24" s="11">
        <v>0</v>
      </c>
      <c r="L24" s="11">
        <v>0</v>
      </c>
      <c r="M24" s="11">
        <v>0</v>
      </c>
      <c r="N24" s="59" t="s">
        <v>69</v>
      </c>
      <c r="O24" s="11" t="s">
        <v>326</v>
      </c>
      <c r="P24" s="14">
        <v>0</v>
      </c>
      <c r="Q24" s="74">
        <v>0</v>
      </c>
      <c r="R24" s="14">
        <f t="shared" si="13"/>
        <v>0</v>
      </c>
      <c r="S24" s="10">
        <v>0</v>
      </c>
      <c r="T24" s="58">
        <v>0</v>
      </c>
      <c r="U24" s="10">
        <f t="shared" si="14"/>
        <v>0</v>
      </c>
      <c r="V24" s="11">
        <f t="shared" si="15"/>
        <v>0</v>
      </c>
      <c r="W24" s="75" t="s">
        <v>67</v>
      </c>
      <c r="X24" s="73" t="s">
        <v>353</v>
      </c>
      <c r="Y24" s="11">
        <f t="shared" si="16"/>
        <v>0</v>
      </c>
      <c r="Z24" s="11">
        <f t="shared" si="16"/>
        <v>0</v>
      </c>
      <c r="AA24" s="11">
        <f t="shared" si="17"/>
        <v>0</v>
      </c>
    </row>
    <row r="25" spans="1:27" x14ac:dyDescent="0.35">
      <c r="A25" s="7" t="s">
        <v>327</v>
      </c>
      <c r="B25" s="7"/>
      <c r="C25" s="45"/>
      <c r="D25" s="23"/>
      <c r="E25" s="7"/>
      <c r="F25" s="41"/>
      <c r="G25" s="7" t="e">
        <f>SUM(#REF!,G4,#REF!,#REF!,G9,G13)</f>
        <v>#REF!</v>
      </c>
      <c r="H25" s="7" t="e">
        <f>SUM(#REF!,H4,#REF!,#REF!,H9,H13)</f>
        <v>#REF!</v>
      </c>
      <c r="I25" s="7" t="e">
        <f>SUM(#REF!,I4,#REF!,#REF!,I9,I13)</f>
        <v>#REF!</v>
      </c>
      <c r="J25" s="7" t="e">
        <f>SUM(#REF!,J4,#REF!,#REF!,J9,J13)</f>
        <v>#REF!</v>
      </c>
      <c r="K25" s="7" t="e">
        <f>SUM(#REF!,K4,#REF!,#REF!,K9,K13)</f>
        <v>#REF!</v>
      </c>
      <c r="L25" s="7" t="e">
        <f>SUM(#REF!,L4,#REF!,#REF!,L9,L13)</f>
        <v>#REF!</v>
      </c>
      <c r="M25" s="7" t="e">
        <f>SUM(#REF!,M4,#REF!,#REF!,M9,M13)</f>
        <v>#REF!</v>
      </c>
      <c r="N25" s="7"/>
      <c r="O25" s="7"/>
      <c r="P25" s="7" t="e">
        <f>SUM(#REF!,P4,#REF!,#REF!,P9,P13)</f>
        <v>#REF!</v>
      </c>
      <c r="Q25" s="7" t="e">
        <f>SUM(#REF!,Q4,#REF!,#REF!,Q9,Q13)</f>
        <v>#REF!</v>
      </c>
      <c r="R25" s="7" t="e">
        <f>SUM(#REF!,R4,#REF!,#REF!,R9,R13)</f>
        <v>#REF!</v>
      </c>
      <c r="S25" s="7" t="e">
        <f>SUM(#REF!,S4,#REF!,#REF!,S9,S13)</f>
        <v>#REF!</v>
      </c>
      <c r="T25" s="7" t="e">
        <f>SUM(#REF!,T4,#REF!,#REF!,T9,T13)</f>
        <v>#REF!</v>
      </c>
      <c r="U25" s="7" t="e">
        <f>SUM(#REF!,U4,#REF!,#REF!,U9,U13)</f>
        <v>#REF!</v>
      </c>
      <c r="V25" s="7" t="e">
        <f>SUM(#REF!,V4,#REF!,#REF!,V9,V13)</f>
        <v>#REF!</v>
      </c>
      <c r="W25" s="7" t="e">
        <f>SUM(#REF!,W4,#REF!,#REF!,W9,W13)</f>
        <v>#REF!</v>
      </c>
      <c r="X25" s="7" t="e">
        <f>SUM(#REF!,X4,#REF!,#REF!,X9,X13)</f>
        <v>#REF!</v>
      </c>
      <c r="Y25" s="7" t="e">
        <f>SUM(#REF!,Y4,#REF!,#REF!,Y9,Y13)</f>
        <v>#REF!</v>
      </c>
      <c r="Z25" s="7" t="e">
        <f>SUM(#REF!,Z4,#REF!,#REF!,Z9,Z13)</f>
        <v>#REF!</v>
      </c>
      <c r="AA25" s="7" t="e">
        <f>SUM(#REF!,AA4,#REF!,#REF!,AA9,AA13)</f>
        <v>#REF!</v>
      </c>
    </row>
    <row r="26" spans="1:27" x14ac:dyDescent="0.35">
      <c r="A26" s="26"/>
      <c r="B26" s="26"/>
      <c r="C26" s="26"/>
      <c r="D26" s="26"/>
      <c r="E26" s="26"/>
      <c r="F26" s="72"/>
      <c r="G26" s="46"/>
      <c r="H26" s="46"/>
      <c r="I26" s="46"/>
      <c r="J26" s="26"/>
      <c r="K26" s="2"/>
      <c r="L26" s="2"/>
      <c r="M26" s="2"/>
      <c r="N26" s="2"/>
      <c r="O26" s="2"/>
      <c r="P26" s="26"/>
      <c r="Q26" s="26"/>
      <c r="R26" s="26"/>
      <c r="S26" s="26"/>
      <c r="T26" s="26"/>
      <c r="U26" s="26"/>
      <c r="V26" s="26"/>
      <c r="W26" s="26"/>
      <c r="X26" s="26"/>
      <c r="Y26" s="47"/>
      <c r="Z26" s="48"/>
      <c r="AA26" s="48"/>
    </row>
    <row r="27" spans="1:27" ht="58" x14ac:dyDescent="0.35">
      <c r="A27" s="49"/>
      <c r="B27" s="26" t="s">
        <v>328</v>
      </c>
      <c r="C27" s="26"/>
      <c r="D27" s="26"/>
      <c r="E27" s="26"/>
      <c r="F27" s="26"/>
      <c r="G27" s="26"/>
      <c r="H27" s="26"/>
      <c r="I27" s="26"/>
      <c r="J27" s="26"/>
      <c r="K27" s="2"/>
      <c r="L27" s="2"/>
      <c r="M27" s="2"/>
      <c r="N27" s="2"/>
      <c r="O27" s="2"/>
      <c r="P27" s="26"/>
      <c r="Q27" s="26"/>
      <c r="R27" s="26"/>
      <c r="S27" s="26"/>
      <c r="T27" s="26"/>
      <c r="U27" s="26"/>
      <c r="V27" s="26"/>
      <c r="W27" s="26"/>
      <c r="X27" s="26"/>
      <c r="Y27" s="26"/>
      <c r="Z27" s="50"/>
      <c r="AA27" s="50"/>
    </row>
    <row r="28" spans="1:27" x14ac:dyDescent="0.35">
      <c r="A28" s="49"/>
      <c r="B28" s="26" t="s">
        <v>329</v>
      </c>
      <c r="C28" s="26"/>
      <c r="D28" s="26"/>
      <c r="E28" s="26"/>
      <c r="F28" s="26"/>
      <c r="G28" s="26"/>
      <c r="H28" s="26"/>
      <c r="I28" s="26"/>
      <c r="J28" s="26"/>
      <c r="K28" s="2"/>
      <c r="L28" s="2"/>
      <c r="M28" s="2"/>
      <c r="N28" s="2"/>
      <c r="O28" s="2"/>
      <c r="P28" s="26"/>
      <c r="Q28" s="26"/>
      <c r="R28" s="26"/>
      <c r="S28" s="26"/>
      <c r="T28" s="26"/>
      <c r="U28" s="26"/>
      <c r="V28" s="26"/>
      <c r="W28" s="26"/>
      <c r="X28" s="26"/>
      <c r="Y28" s="26"/>
      <c r="Z28" s="50"/>
      <c r="AA28" s="50"/>
    </row>
  </sheetData>
  <autoFilter ref="A2:AA2" xr:uid="{00000000-0009-0000-0000-000006000000}"/>
  <mergeCells count="10">
    <mergeCell ref="D1:H1"/>
    <mergeCell ref="I1:L1"/>
    <mergeCell ref="M1:O1"/>
    <mergeCell ref="A3:AA3"/>
    <mergeCell ref="B4:C4"/>
    <mergeCell ref="B13:C13"/>
    <mergeCell ref="A6:AA6"/>
    <mergeCell ref="A7:AA7"/>
    <mergeCell ref="B9:C9"/>
    <mergeCell ref="A12:AA12"/>
  </mergeCells>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A6"/>
  <sheetViews>
    <sheetView zoomScale="80" zoomScaleNormal="80" workbookViewId="0">
      <pane ySplit="2" topLeftCell="A3" activePane="bottomLeft" state="frozen"/>
      <selection pane="bottomLeft" activeCell="U8" sqref="U8"/>
    </sheetView>
  </sheetViews>
  <sheetFormatPr defaultColWidth="8.90625" defaultRowHeight="14.5" outlineLevelRow="2" x14ac:dyDescent="0.35"/>
  <cols>
    <col min="1" max="1" width="10.453125" style="32" customWidth="1"/>
    <col min="2" max="2" width="41.6328125" style="32" customWidth="1"/>
    <col min="3" max="3" width="35.36328125" style="32" customWidth="1"/>
    <col min="4" max="4" width="7.81640625" style="32" customWidth="1"/>
    <col min="5" max="5" width="10.90625" style="32" customWidth="1"/>
    <col min="6" max="6" width="9.36328125" style="32" hidden="1" customWidth="1"/>
    <col min="7" max="7" width="11" style="32" hidden="1" customWidth="1"/>
    <col min="8" max="8" width="12.54296875" style="32" hidden="1" customWidth="1"/>
    <col min="9" max="9" width="11" style="32" hidden="1" customWidth="1"/>
    <col min="10" max="10" width="10.54296875" style="32" hidden="1" customWidth="1"/>
    <col min="11" max="11" width="11.453125" style="32" hidden="1" customWidth="1"/>
    <col min="12" max="12" width="10.54296875" style="32" hidden="1" customWidth="1"/>
    <col min="13" max="13" width="11.453125" style="32" hidden="1" customWidth="1"/>
    <col min="14" max="14" width="14.90625" style="32" customWidth="1"/>
    <col min="15" max="15" width="36.1796875" style="32" customWidth="1"/>
    <col min="16" max="18" width="11.54296875" style="32" customWidth="1"/>
    <col min="19" max="19" width="11" style="32" customWidth="1"/>
    <col min="20" max="20" width="12.54296875" style="32" customWidth="1"/>
    <col min="21" max="22" width="11" style="32" customWidth="1"/>
    <col min="23" max="23" width="14" style="32" customWidth="1"/>
    <col min="24" max="24" width="34.54296875" style="32" customWidth="1"/>
    <col min="25" max="27" width="14.6328125" style="32" customWidth="1"/>
    <col min="28" max="28" width="35.36328125" style="32" customWidth="1"/>
    <col min="29" max="16384" width="8.90625" style="32"/>
  </cols>
  <sheetData>
    <row r="1" spans="1:27" x14ac:dyDescent="0.35">
      <c r="A1" s="31" t="s">
        <v>0</v>
      </c>
      <c r="B1" s="53" t="s">
        <v>1</v>
      </c>
      <c r="C1" s="56" t="s">
        <v>337</v>
      </c>
      <c r="D1" s="106" t="s">
        <v>2</v>
      </c>
      <c r="E1" s="106"/>
      <c r="F1" s="106"/>
      <c r="G1" s="106"/>
      <c r="H1" s="106"/>
      <c r="I1" s="101" t="s">
        <v>3</v>
      </c>
      <c r="J1" s="101"/>
      <c r="K1" s="101"/>
      <c r="L1" s="101"/>
      <c r="M1" s="102" t="s">
        <v>4</v>
      </c>
      <c r="N1" s="102"/>
      <c r="O1" s="102"/>
    </row>
    <row r="2" spans="1:27" ht="101.5" x14ac:dyDescent="0.35">
      <c r="A2" s="65" t="s">
        <v>5</v>
      </c>
      <c r="B2" s="65" t="s">
        <v>6</v>
      </c>
      <c r="C2" s="60" t="s">
        <v>7</v>
      </c>
      <c r="D2" s="60" t="s">
        <v>8</v>
      </c>
      <c r="E2" s="60" t="s">
        <v>9</v>
      </c>
      <c r="F2" s="61" t="s">
        <v>10</v>
      </c>
      <c r="G2" s="61">
        <v>2018</v>
      </c>
      <c r="H2" s="61" t="s">
        <v>11</v>
      </c>
      <c r="I2" s="61" t="s">
        <v>12</v>
      </c>
      <c r="J2" s="61">
        <v>2019</v>
      </c>
      <c r="K2" s="61" t="s">
        <v>13</v>
      </c>
      <c r="L2" s="61" t="s">
        <v>14</v>
      </c>
      <c r="M2" s="61" t="s">
        <v>15</v>
      </c>
      <c r="N2" s="62" t="s">
        <v>16</v>
      </c>
      <c r="O2" s="62" t="s">
        <v>17</v>
      </c>
      <c r="P2" s="61">
        <v>2020</v>
      </c>
      <c r="Q2" s="61" t="s">
        <v>18</v>
      </c>
      <c r="R2" s="61" t="s">
        <v>19</v>
      </c>
      <c r="S2" s="61">
        <v>2021</v>
      </c>
      <c r="T2" s="61" t="s">
        <v>20</v>
      </c>
      <c r="U2" s="61" t="s">
        <v>21</v>
      </c>
      <c r="V2" s="61" t="s">
        <v>22</v>
      </c>
      <c r="W2" s="61" t="s">
        <v>23</v>
      </c>
      <c r="X2" s="61" t="s">
        <v>24</v>
      </c>
      <c r="Y2" s="61" t="s">
        <v>25</v>
      </c>
      <c r="Z2" s="61" t="s">
        <v>26</v>
      </c>
      <c r="AA2" s="61" t="s">
        <v>27</v>
      </c>
    </row>
    <row r="3" spans="1:27" ht="14.4" customHeight="1" x14ac:dyDescent="0.35">
      <c r="A3" s="17" t="s">
        <v>212</v>
      </c>
      <c r="B3" s="98" t="s">
        <v>213</v>
      </c>
      <c r="C3" s="99"/>
      <c r="D3" s="33"/>
      <c r="E3" s="18"/>
      <c r="F3" s="66"/>
      <c r="G3" s="34">
        <f>SUM(G4,)</f>
        <v>0</v>
      </c>
      <c r="H3" s="34">
        <f>H4</f>
        <v>0</v>
      </c>
      <c r="I3" s="34">
        <f>I4</f>
        <v>0</v>
      </c>
      <c r="J3" s="34">
        <f>SUM(J4,)</f>
        <v>0</v>
      </c>
      <c r="K3" s="34">
        <f>K4</f>
        <v>0</v>
      </c>
      <c r="L3" s="34">
        <f>L4</f>
        <v>0</v>
      </c>
      <c r="M3" s="34">
        <f>M4</f>
        <v>0</v>
      </c>
      <c r="N3" s="34"/>
      <c r="O3" s="34"/>
      <c r="P3" s="34">
        <f>SUM(P4,)</f>
        <v>0</v>
      </c>
      <c r="Q3" s="34">
        <f>Q4</f>
        <v>0</v>
      </c>
      <c r="R3" s="34">
        <f>R4</f>
        <v>0</v>
      </c>
      <c r="S3" s="34">
        <f>SUM(S4,)</f>
        <v>150000</v>
      </c>
      <c r="T3" s="34">
        <f>T4</f>
        <v>0</v>
      </c>
      <c r="U3" s="34">
        <f>U4</f>
        <v>150000</v>
      </c>
      <c r="V3" s="34">
        <f>V4</f>
        <v>150000</v>
      </c>
      <c r="W3" s="34"/>
      <c r="X3" s="34"/>
      <c r="Y3" s="34">
        <f>G3+J3+P3+S3</f>
        <v>150000</v>
      </c>
      <c r="Z3" s="35">
        <f>H3+K3+Q3+T3</f>
        <v>0</v>
      </c>
      <c r="AA3" s="35">
        <f>Y3-Z3</f>
        <v>150000</v>
      </c>
    </row>
    <row r="4" spans="1:27" ht="43.5" outlineLevel="2" x14ac:dyDescent="0.35">
      <c r="A4" s="63" t="s">
        <v>214</v>
      </c>
      <c r="B4" s="16" t="s">
        <v>215</v>
      </c>
      <c r="C4" s="8"/>
      <c r="D4" s="64"/>
      <c r="E4" s="64"/>
      <c r="F4" s="69"/>
      <c r="G4" s="36">
        <f>SUM(G5:G5)</f>
        <v>0</v>
      </c>
      <c r="H4" s="36">
        <f>SUM(H5:H5)</f>
        <v>0</v>
      </c>
      <c r="I4" s="36">
        <f>G4-H4</f>
        <v>0</v>
      </c>
      <c r="J4" s="36">
        <f>SUM(J5:J5)</f>
        <v>0</v>
      </c>
      <c r="K4" s="36">
        <f>SUM(K5:K5)</f>
        <v>0</v>
      </c>
      <c r="L4" s="36">
        <f>J4-K4</f>
        <v>0</v>
      </c>
      <c r="M4" s="36">
        <f>SUM(I4+L4)</f>
        <v>0</v>
      </c>
      <c r="N4" s="36"/>
      <c r="O4" s="36"/>
      <c r="P4" s="36">
        <f>SUM(P5:P5)</f>
        <v>0</v>
      </c>
      <c r="Q4" s="36">
        <f>SUM(Q5:Q5)</f>
        <v>0</v>
      </c>
      <c r="R4" s="36">
        <f>P4-Q4</f>
        <v>0</v>
      </c>
      <c r="S4" s="36">
        <f>SUM(S5:S5)</f>
        <v>150000</v>
      </c>
      <c r="T4" s="36">
        <f>SUM(T5:T5)</f>
        <v>0</v>
      </c>
      <c r="U4" s="36">
        <f>S4-T4</f>
        <v>150000</v>
      </c>
      <c r="V4" s="36">
        <f>R4+U4</f>
        <v>150000</v>
      </c>
      <c r="W4" s="36"/>
      <c r="X4" s="36"/>
      <c r="Y4" s="36">
        <f>G4+J4+P4+S4</f>
        <v>150000</v>
      </c>
      <c r="Z4" s="36">
        <f t="shared" ref="Z4" si="0">H4+K4+Q4+T4</f>
        <v>0</v>
      </c>
      <c r="AA4" s="36">
        <f t="shared" ref="AA4:AA5" si="1">Y4-Z4</f>
        <v>150000</v>
      </c>
    </row>
    <row r="5" spans="1:27" ht="29" x14ac:dyDescent="0.35">
      <c r="A5" s="9" t="s">
        <v>236</v>
      </c>
      <c r="B5" s="9" t="s">
        <v>237</v>
      </c>
      <c r="C5" s="10" t="s">
        <v>229</v>
      </c>
      <c r="D5" s="11"/>
      <c r="E5" s="11" t="s">
        <v>238</v>
      </c>
      <c r="F5" s="12"/>
      <c r="G5" s="13" t="s">
        <v>44</v>
      </c>
      <c r="H5" s="13" t="s">
        <v>44</v>
      </c>
      <c r="I5" s="25" t="s">
        <v>44</v>
      </c>
      <c r="J5" s="13" t="s">
        <v>44</v>
      </c>
      <c r="K5" s="25" t="s">
        <v>44</v>
      </c>
      <c r="L5" s="25" t="s">
        <v>44</v>
      </c>
      <c r="M5" s="25" t="s">
        <v>44</v>
      </c>
      <c r="N5" s="25" t="s">
        <v>45</v>
      </c>
      <c r="O5" s="11" t="s">
        <v>239</v>
      </c>
      <c r="P5" s="14">
        <v>0</v>
      </c>
      <c r="Q5" s="74"/>
      <c r="R5" s="14">
        <f t="shared" ref="R5" si="2">P5-Q5</f>
        <v>0</v>
      </c>
      <c r="S5" s="11">
        <v>150000</v>
      </c>
      <c r="T5" s="58"/>
      <c r="U5" s="11">
        <f t="shared" ref="U5" si="3">S5-T5</f>
        <v>150000</v>
      </c>
      <c r="V5" s="11">
        <f t="shared" ref="V5" si="4">R5+U5</f>
        <v>150000</v>
      </c>
      <c r="W5" s="74"/>
      <c r="X5" s="74"/>
      <c r="Y5" s="11">
        <f t="shared" ref="Y5" si="5">SUM(G5:S5)</f>
        <v>150000</v>
      </c>
      <c r="Z5" s="11">
        <f>Q5+T5</f>
        <v>0</v>
      </c>
      <c r="AA5" s="11">
        <f t="shared" si="1"/>
        <v>150000</v>
      </c>
    </row>
    <row r="6" spans="1:27" outlineLevel="2" x14ac:dyDescent="0.35">
      <c r="A6" s="1"/>
      <c r="B6" s="1"/>
      <c r="C6" s="2"/>
      <c r="D6" s="3"/>
      <c r="E6" s="3"/>
      <c r="F6" s="4"/>
      <c r="G6" s="3"/>
      <c r="H6" s="3"/>
      <c r="I6" s="3"/>
      <c r="J6" s="3"/>
      <c r="K6" s="3"/>
      <c r="L6" s="3"/>
      <c r="M6" s="3"/>
      <c r="N6" s="3"/>
      <c r="O6" s="3"/>
      <c r="P6" s="3"/>
      <c r="Q6" s="3"/>
      <c r="R6" s="3"/>
      <c r="S6" s="3"/>
      <c r="T6" s="3"/>
      <c r="U6" s="3"/>
      <c r="V6" s="3"/>
      <c r="W6" s="3"/>
      <c r="X6" s="3"/>
      <c r="Y6" s="3"/>
      <c r="Z6" s="44"/>
      <c r="AA6" s="44"/>
    </row>
  </sheetData>
  <autoFilter ref="A2:AA2" xr:uid="{00000000-0009-0000-0000-000007000000}"/>
  <mergeCells count="4">
    <mergeCell ref="B3:C3"/>
    <mergeCell ref="D1:H1"/>
    <mergeCell ref="I1:L1"/>
    <mergeCell ref="M1:O1"/>
  </mergeCells>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8</vt:i4>
      </vt:variant>
      <vt:variant>
        <vt:lpstr>Nimega vahemikud</vt:lpstr>
      </vt:variant>
      <vt:variant>
        <vt:i4>3</vt:i4>
      </vt:variant>
    </vt:vector>
  </HeadingPairs>
  <TitlesOfParts>
    <vt:vector size="11" baseType="lpstr">
      <vt:lpstr>JUHIS</vt:lpstr>
      <vt:lpstr>Rak.plaan2022-2025_täitmine</vt:lpstr>
      <vt:lpstr>KeA_Rak.plaan2022-2023 </vt:lpstr>
      <vt:lpstr>MKM ja ALARA_Rak.plaan2022-2023</vt:lpstr>
      <vt:lpstr>KEMIT_Rak.plaan2022-2023</vt:lpstr>
      <vt:lpstr>SiM_Rak.plaan2020-2021</vt:lpstr>
      <vt:lpstr>SoM ja TervA_Rak.plaan2020-2021</vt:lpstr>
      <vt:lpstr>MTA_Rak.plaan2020-2021</vt:lpstr>
      <vt:lpstr>'KeA_Rak.plaan2022-2023 '!_Toc530730174</vt:lpstr>
      <vt:lpstr>'Rak.plaan2022-2025_täitmine'!_Toc530730174</vt:lpstr>
      <vt:lpstr>'SoM ja TervA_Rak.plaan2020-2021'!_Toc530730174</vt:lpstr>
    </vt:vector>
  </TitlesOfParts>
  <Company>Keskkonnaministeeriumi Infotehnoloogiakeskus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Leier</dc:creator>
  <cp:lastModifiedBy>Peeter Eek</cp:lastModifiedBy>
  <dcterms:created xsi:type="dcterms:W3CDTF">2021-10-15T09:48:24Z</dcterms:created>
  <dcterms:modified xsi:type="dcterms:W3CDTF">2024-04-10T19:56:01Z</dcterms:modified>
  <dc:title>KORAK rakendusplaani täitmine 2022−2023</dc:title>
</cp:coreProperties>
</file>